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80" yWindow="15" windowWidth="13275" windowHeight="10740" activeTab="2"/>
  </bookViews>
  <sheets>
    <sheet name="Electronic Worksheet" sheetId="3" r:id="rId1"/>
    <sheet name="Tax Old Slab Rate" sheetId="4" r:id="rId2"/>
    <sheet name="Form 12C" sheetId="5" r:id="rId3"/>
    <sheet name="Tax New Slab Rate" sheetId="11" r:id="rId4"/>
  </sheets>
  <definedNames>
    <definedName name="OLE_LINK1" localSheetId="0">'Electronic Worksheet'!$M$56</definedName>
    <definedName name="_xlnm.Print_Area" localSheetId="2">'Form 12C'!$A$1:$H$88</definedName>
  </definedNames>
  <calcPr calcId="124519" iterateCount="1"/>
</workbook>
</file>

<file path=xl/calcChain.xml><?xml version="1.0" encoding="utf-8"?>
<calcChain xmlns="http://schemas.openxmlformats.org/spreadsheetml/2006/main">
  <c r="E8" i="4"/>
  <c r="E7"/>
  <c r="J23" i="11"/>
  <c r="J11"/>
  <c r="H43" i="4"/>
  <c r="K14" i="3"/>
  <c r="K4"/>
  <c r="E10"/>
  <c r="E11"/>
  <c r="K16"/>
  <c r="K17"/>
  <c r="K18"/>
  <c r="K19"/>
  <c r="E6"/>
  <c r="K6" s="1"/>
  <c r="E7"/>
  <c r="E8"/>
  <c r="K8" s="1"/>
  <c r="E9"/>
  <c r="E12"/>
  <c r="E13"/>
  <c r="E14"/>
  <c r="E5"/>
  <c r="K5" s="1"/>
  <c r="E4"/>
  <c r="E3"/>
  <c r="K3" s="1"/>
  <c r="B125" i="4"/>
  <c r="E7" i="11"/>
  <c r="J32"/>
  <c r="K13" i="3"/>
  <c r="K12"/>
  <c r="K20"/>
  <c r="H37" i="4"/>
  <c r="K11" i="3"/>
  <c r="K9"/>
  <c r="K7"/>
  <c r="E9" i="11"/>
  <c r="E10"/>
  <c r="J35"/>
  <c r="J34"/>
  <c r="J33"/>
  <c r="E9" i="4"/>
  <c r="E8" i="11"/>
  <c r="H125" i="4"/>
  <c r="H41" i="11"/>
  <c r="J12"/>
  <c r="B41"/>
  <c r="I62" i="4"/>
  <c r="I23" i="3"/>
  <c r="J104" i="4"/>
  <c r="J103"/>
  <c r="J102"/>
  <c r="J101"/>
  <c r="I56"/>
  <c r="H35"/>
  <c r="I61"/>
  <c r="I60"/>
  <c r="I54"/>
  <c r="I51"/>
  <c r="H41"/>
  <c r="H40"/>
  <c r="H38"/>
  <c r="H36"/>
  <c r="H34"/>
  <c r="J28"/>
  <c r="I26"/>
  <c r="J24" s="1"/>
  <c r="E10"/>
  <c r="S23" i="3"/>
  <c r="R23"/>
  <c r="H46" i="4"/>
  <c r="Q23" i="3"/>
  <c r="P23"/>
  <c r="I20" i="4" s="1"/>
  <c r="I21" s="1"/>
  <c r="J21" s="1"/>
  <c r="O23" i="3"/>
  <c r="N23"/>
  <c r="M23"/>
  <c r="L23"/>
  <c r="H31" i="4" s="1"/>
  <c r="J23" i="3"/>
  <c r="H23"/>
  <c r="G23"/>
  <c r="F23"/>
  <c r="I14" i="4" s="1"/>
  <c r="D23" i="3"/>
  <c r="B23"/>
  <c r="K22"/>
  <c r="K21"/>
  <c r="K15"/>
  <c r="C23"/>
  <c r="H33" i="4"/>
  <c r="J43" i="3" l="1"/>
  <c r="K43" s="1"/>
  <c r="I52" i="4" s="1"/>
  <c r="H32"/>
  <c r="H47" s="1"/>
  <c r="I48" s="1"/>
  <c r="I15"/>
  <c r="J12" s="1"/>
  <c r="I16"/>
  <c r="K10" i="3"/>
  <c r="K23" s="1"/>
  <c r="J13" i="11" s="1"/>
  <c r="J15" s="1"/>
  <c r="E23" i="3"/>
  <c r="I65" i="4" l="1"/>
  <c r="J65" s="1"/>
  <c r="J20" i="11"/>
  <c r="J24"/>
  <c r="J28"/>
  <c r="J21"/>
  <c r="J11" i="4"/>
  <c r="J18" s="1"/>
  <c r="J22" s="1"/>
  <c r="J29" s="1"/>
  <c r="J22" i="11"/>
  <c r="J66" i="4" l="1"/>
  <c r="J97" s="1"/>
  <c r="J27" i="11"/>
  <c r="J29" s="1"/>
  <c r="J30" s="1"/>
  <c r="J31" s="1"/>
  <c r="J36" s="1"/>
  <c r="J89" i="4" l="1"/>
  <c r="J84"/>
  <c r="J82"/>
  <c r="J80"/>
  <c r="J73"/>
  <c r="J71"/>
  <c r="J75"/>
  <c r="J91"/>
  <c r="J96" l="1"/>
  <c r="J98" s="1"/>
  <c r="J99" s="1"/>
  <c r="J100" l="1"/>
  <c r="J105" s="1"/>
</calcChain>
</file>

<file path=xl/sharedStrings.xml><?xml version="1.0" encoding="utf-8"?>
<sst xmlns="http://schemas.openxmlformats.org/spreadsheetml/2006/main" count="358" uniqueCount="295">
  <si>
    <t>Month</t>
  </si>
  <si>
    <t>Pay</t>
  </si>
  <si>
    <t>DA</t>
  </si>
  <si>
    <t>HRA</t>
  </si>
  <si>
    <t>CCA</t>
  </si>
  <si>
    <t>MA</t>
  </si>
  <si>
    <t>Pension</t>
  </si>
  <si>
    <t>Other</t>
  </si>
  <si>
    <t>Total</t>
  </si>
  <si>
    <t>GPF</t>
  </si>
  <si>
    <t>SPF</t>
  </si>
  <si>
    <t>LIC</t>
  </si>
  <si>
    <t>PTAX</t>
  </si>
  <si>
    <t>CPS</t>
  </si>
  <si>
    <t>ELS</t>
  </si>
  <si>
    <t>DA Arrear 1</t>
  </si>
  <si>
    <t>DA Arrear 2</t>
  </si>
  <si>
    <t>Bonus</t>
  </si>
  <si>
    <t>Housing Loan Interest, if any</t>
  </si>
  <si>
    <t>Insurance Premium - Halfyearly</t>
  </si>
  <si>
    <t>Insurance Premium - Annual</t>
  </si>
  <si>
    <t>Housing Loan Principal, if any</t>
  </si>
  <si>
    <t>TOTAL</t>
  </si>
  <si>
    <t>EMPLOYEE NO. &amp; NAME</t>
  </si>
  <si>
    <t>DESIGNATION</t>
  </si>
  <si>
    <t>PAN NO.</t>
  </si>
  <si>
    <t xml:space="preserve">     A. Actual HRA received of</t>
  </si>
  <si>
    <t xml:space="preserve">     C. Chennai employees 50% of salary other 40%</t>
  </si>
  <si>
    <t xml:space="preserve">     Least of the above 3 should be taken to outer column for HRA exemption</t>
  </si>
  <si>
    <t>3. GROSS SALARY INCOME (1-2)</t>
  </si>
  <si>
    <t>5. TAXABLE SALARY INCOME (3-4)</t>
  </si>
  <si>
    <t xml:space="preserve">    (ie. Deduct Professional Tax from Gross Salary Income)</t>
  </si>
  <si>
    <t>6. INCOME FROM HOUSE PROPERTY</t>
  </si>
  <si>
    <t xml:space="preserve">    Gross Annual Value</t>
  </si>
  <si>
    <t xml:space="preserve">    Less: Deduction for interest payable on Housing Loan</t>
  </si>
  <si>
    <t xml:space="preserve">             (Please refer Note1 in Page No.3)</t>
  </si>
  <si>
    <t>8. GROSS TOTAL INCOME</t>
  </si>
  <si>
    <t xml:space="preserve">    a) G.P.F.</t>
  </si>
  <si>
    <t xml:space="preserve">    C) L.I.C. (Self/Wife or Husband/Child)</t>
  </si>
  <si>
    <t xml:space="preserve">    d) P.P.F.</t>
  </si>
  <si>
    <t xml:space="preserve">    e) U.T.I. - ULIP (Self/Wife or Husband/Child)</t>
  </si>
  <si>
    <t xml:space="preserve">     f) N.S.C. - VIII Issue</t>
  </si>
  <si>
    <t xml:space="preserve">     g) Tuition Fees (please Ref. Note.2 in Page No.3)</t>
  </si>
  <si>
    <t xml:space="preserve">      i) Housing Loan Principal</t>
  </si>
  <si>
    <t>U.T.I. - ULIP</t>
  </si>
  <si>
    <t>N.S.C. - VIII Issue</t>
  </si>
  <si>
    <t>Other income, if any</t>
  </si>
  <si>
    <t>Fixed Deposit</t>
  </si>
  <si>
    <t>Jevan Suraksha</t>
  </si>
  <si>
    <t>Equity Share ICICI / IDBI</t>
  </si>
  <si>
    <t>LIC details</t>
  </si>
  <si>
    <t>SECTION / DEPARTMENT</t>
  </si>
  <si>
    <r>
      <rPr>
        <b/>
        <sz val="10"/>
        <rFont val="Arial"/>
        <family val="2"/>
      </rPr>
      <t>2. LESS:</t>
    </r>
    <r>
      <rPr>
        <sz val="10"/>
        <rFont val="Arial"/>
        <family val="2"/>
      </rPr>
      <t xml:space="preserve"> House Rent Allowance (Sec.10(13A) &amp; Rule 2A)</t>
    </r>
  </si>
  <si>
    <r>
      <rPr>
        <b/>
        <sz val="10"/>
        <rFont val="Arial"/>
        <family val="2"/>
      </rPr>
      <t>7. ADD:</t>
    </r>
    <r>
      <rPr>
        <sz val="10"/>
        <rFont val="Arial"/>
        <family val="2"/>
      </rPr>
      <t xml:space="preserve"> Any other Income (if any)</t>
    </r>
  </si>
  <si>
    <t>Designation</t>
  </si>
  <si>
    <t>PAN No.</t>
  </si>
  <si>
    <t>Department / Section</t>
  </si>
  <si>
    <t>TDS</t>
  </si>
  <si>
    <t>Medical Treatment (Under Section 80DD)</t>
  </si>
  <si>
    <t>Medical Treatment for specific diseases (Under section 80DDB)</t>
  </si>
  <si>
    <t>National Relief Fund (Under Section 80G)</t>
  </si>
  <si>
    <t>Deduction in respect of handicapped persons (Under Section 80 U)</t>
  </si>
  <si>
    <t>NIL</t>
  </si>
  <si>
    <t>Station:</t>
  </si>
  <si>
    <t>Date:</t>
  </si>
  <si>
    <t>Signature:</t>
  </si>
  <si>
    <t xml:space="preserve">    (The amount of exemption shall be the least of A,B or C)</t>
  </si>
  <si>
    <r>
      <rPr>
        <b/>
        <sz val="10"/>
        <rFont val="Arial"/>
        <family val="2"/>
      </rPr>
      <t>9. LESS: DEDUCTIONS</t>
    </r>
    <r>
      <rPr>
        <sz val="10"/>
        <rFont val="Arial"/>
        <family val="2"/>
      </rPr>
      <t xml:space="preserve"> UNDER CHAPTER VI-A (i) U/s.80C</t>
    </r>
  </si>
  <si>
    <t>Design.:</t>
  </si>
  <si>
    <t xml:space="preserve"> </t>
  </si>
  <si>
    <t>MORE REQUIRED DETAILS OF THE ASSESSE (OTHER THAN SALARY DEDUCTIONS)</t>
  </si>
  <si>
    <t>State whether the housing loan</t>
  </si>
  <si>
    <t>obtained after 01.04.1999</t>
  </si>
  <si>
    <t>Yes</t>
  </si>
  <si>
    <t>P.P.F.</t>
  </si>
  <si>
    <t>GP</t>
  </si>
  <si>
    <t>Tuition Fee paid (School/Colleges)</t>
  </si>
  <si>
    <t>Arrears</t>
  </si>
  <si>
    <r>
      <t xml:space="preserve">Infrastructure Bond-Long term </t>
    </r>
    <r>
      <rPr>
        <b/>
        <sz val="10"/>
        <rFont val="Arial"/>
        <family val="2"/>
      </rPr>
      <t>80CCF</t>
    </r>
  </si>
  <si>
    <t>COMPUTATION OF TAX: GENERAL - MALE OR FEMALE RESIDENT IN INDIA BELOW 60 YEARS OF AGE</t>
  </si>
  <si>
    <t>COMPUTATION OF TAX: INDIVIDUAL BEING A SENIOR CITIZEN (60 YRS. &amp; ABOVE) RESIDENT IN INDIA</t>
  </si>
  <si>
    <t xml:space="preserve">COMPUTATION OF TAX: INDIVIDUAL BEING A SUPER SENIOR CITIZEN (80 YRS. &amp; ABOVE)  RESIDENT IN INDIA </t>
  </si>
  <si>
    <t>20% of the amount by which</t>
  </si>
  <si>
    <r>
      <rPr>
        <sz val="10"/>
        <rFont val="Rupee Foradian"/>
        <family val="2"/>
      </rPr>
      <t>`</t>
    </r>
    <r>
      <rPr>
        <sz val="10"/>
        <rFont val="Arial"/>
        <family val="2"/>
      </rPr>
      <t>.1,00,000/= + 30% of the amount by which</t>
    </r>
  </si>
  <si>
    <t>Type "SU" for Super Sr. Citizen (80 yrs. or above), Type "SR" for Senior Citizen, Type "OT" for others</t>
  </si>
  <si>
    <t xml:space="preserve">16. NET TAX PAYABLE </t>
  </si>
  <si>
    <t>14. TAX PAYABLE:</t>
  </si>
  <si>
    <t>15. TAX CREDIT: Under Section 87A</t>
  </si>
  <si>
    <t xml:space="preserve">18. TOTAL TAX LIABILITY </t>
  </si>
  <si>
    <r>
      <rPr>
        <b/>
        <sz val="10"/>
        <rFont val="Arial"/>
        <family val="2"/>
      </rPr>
      <t xml:space="preserve">13. TAXABLE INCOME </t>
    </r>
    <r>
      <rPr>
        <sz val="10"/>
        <rFont val="Arial"/>
        <family val="2"/>
      </rPr>
      <t>(8-12) (Gross Total Income minus deduction under Chapter VI-A)</t>
    </r>
  </si>
  <si>
    <t xml:space="preserve">Disability status </t>
  </si>
  <si>
    <t xml:space="preserve">     B. Rent paid in excess of one tenth of Salary (Pay+DA)</t>
  </si>
  <si>
    <r>
      <t xml:space="preserve">     </t>
    </r>
    <r>
      <rPr>
        <b/>
        <sz val="10"/>
        <rFont val="Arial"/>
        <family val="2"/>
      </rPr>
      <t xml:space="preserve">c. U/s.80DD: </t>
    </r>
    <r>
      <rPr>
        <sz val="10"/>
        <rFont val="Arial"/>
        <family val="2"/>
      </rPr>
      <t xml:space="preserve">Expenses on medical treatment etc. and deposit made for </t>
    </r>
  </si>
  <si>
    <r>
      <t xml:space="preserve">      </t>
    </r>
    <r>
      <rPr>
        <b/>
        <sz val="10"/>
        <rFont val="Arial"/>
        <family val="2"/>
      </rPr>
      <t>f. U/s.80G:</t>
    </r>
    <r>
      <rPr>
        <sz val="10"/>
        <rFont val="Arial"/>
        <family val="2"/>
      </rPr>
      <t xml:space="preserve"> National Relief Funds only</t>
    </r>
  </si>
  <si>
    <r>
      <t xml:space="preserve">      </t>
    </r>
    <r>
      <rPr>
        <b/>
        <sz val="10"/>
        <rFont val="Arial"/>
        <family val="2"/>
      </rPr>
      <t>g. U/s. 80U:</t>
    </r>
    <r>
      <rPr>
        <sz val="10"/>
        <rFont val="Arial"/>
        <family val="2"/>
      </rPr>
      <t xml:space="preserve"> Deduction in respect of totally blind or mentally retarded or physically</t>
    </r>
  </si>
  <si>
    <t>12. Sum of 10 to 11(g)</t>
  </si>
  <si>
    <r>
      <t xml:space="preserve">11. a. U/s.80CCD(1B): </t>
    </r>
    <r>
      <rPr>
        <sz val="9"/>
        <rFont val="Arial"/>
        <family val="2"/>
      </rPr>
      <t>Additional Contribution to National Pension Scheme  (Max.Rs.50,000/=)</t>
    </r>
  </si>
  <si>
    <t>Additional contribution to National Pension Scheme (Under Section 80CCD(1B)</t>
  </si>
  <si>
    <t>Adv. Incre.</t>
  </si>
  <si>
    <t>AFTER MAKING ENTRIES GOTO SHEET 2</t>
  </si>
  <si>
    <r>
      <t>income exceeds Rs</t>
    </r>
    <r>
      <rPr>
        <sz val="10"/>
        <rFont val="Arial"/>
        <family val="2"/>
      </rPr>
      <t>.2,50,000/=</t>
    </r>
  </si>
  <si>
    <r>
      <t>the taxable income exceeds Rs</t>
    </r>
    <r>
      <rPr>
        <sz val="10"/>
        <rFont val="Arial"/>
        <family val="2"/>
      </rPr>
      <t>.5 lakhs</t>
    </r>
  </si>
  <si>
    <t>the taxable income exceeds Rs.10 lakhs</t>
  </si>
  <si>
    <t>5% of the amount by which the taxable</t>
  </si>
  <si>
    <t>Rs.12,500/= + 20% of the amount by which</t>
  </si>
  <si>
    <t>Rs.1,12,500/= + 30% of the amount by which</t>
  </si>
  <si>
    <r>
      <rPr>
        <b/>
        <sz val="10"/>
        <rFont val="Arial"/>
        <family val="2"/>
      </rPr>
      <t>1. SALARY INCOME:</t>
    </r>
    <r>
      <rPr>
        <sz val="10"/>
        <rFont val="Arial"/>
        <family val="2"/>
      </rPr>
      <t xml:space="preserve"> Including HRA, Honorarium, Taxable Allowances, Perquisite (Excluding cash allowance, if any)</t>
    </r>
  </si>
  <si>
    <t xml:space="preserve">    Professional Tax (U/s).16 (iii)</t>
  </si>
  <si>
    <r>
      <rPr>
        <b/>
        <sz val="10"/>
        <rFont val="Arial"/>
        <family val="2"/>
      </rPr>
      <t>17. ADD:</t>
    </r>
    <r>
      <rPr>
        <sz val="10"/>
        <rFont val="Arial"/>
        <family val="2"/>
      </rPr>
      <t xml:space="preserve"> 4% for Education Cess for all cases</t>
    </r>
  </si>
  <si>
    <t>GIS</t>
  </si>
  <si>
    <t>NHIS</t>
  </si>
  <si>
    <t>ALAGAPPA UNIVERSITY, KARAIKUDI-03</t>
  </si>
  <si>
    <t>CAS Arrear</t>
  </si>
  <si>
    <t>Karaikudi</t>
  </si>
  <si>
    <t>Monthly House Rent Paid</t>
  </si>
  <si>
    <t>Mobile Number</t>
  </si>
  <si>
    <t>Interest for higher education loan (Under Section 80 E)</t>
  </si>
  <si>
    <t>Insurance Premium - quarterly</t>
  </si>
  <si>
    <t xml:space="preserve">        minimum five years</t>
  </si>
  <si>
    <t xml:space="preserve">      j) Fixed Deposits in any Nationalized Banks for the period of </t>
  </si>
  <si>
    <t xml:space="preserve">        structure  sectors - Infrastructure Bonds like ICICI and IDBI</t>
  </si>
  <si>
    <t xml:space="preserve">     h)  Subscription of equity shares/debentures or Units of infra</t>
  </si>
  <si>
    <r>
      <t xml:space="preserve">     insurance companies (Max. </t>
    </r>
    <r>
      <rPr>
        <sz val="10"/>
        <rFont val="Rupee Foradian"/>
        <family val="2"/>
      </rPr>
      <t>`</t>
    </r>
    <r>
      <rPr>
        <sz val="10"/>
        <rFont val="Arial"/>
        <family val="2"/>
      </rPr>
      <t>.10,000/=)</t>
    </r>
  </si>
  <si>
    <t xml:space="preserve">      Plan of LIC like Jeevan Suraksha (or) Annuity Plan of other </t>
  </si>
  <si>
    <r>
      <t xml:space="preserve">  ii. U/s. </t>
    </r>
    <r>
      <rPr>
        <b/>
        <sz val="10"/>
        <rFont val="Arial"/>
        <family val="2"/>
      </rPr>
      <t>80CCC:</t>
    </r>
    <r>
      <rPr>
        <sz val="10"/>
        <rFont val="Arial"/>
        <family val="2"/>
      </rPr>
      <t xml:space="preserve"> Amount deposited in any annuity or Pension</t>
    </r>
  </si>
  <si>
    <t>Other Rem.</t>
  </si>
  <si>
    <t>Pay Comm.</t>
  </si>
  <si>
    <t>1. Where the taxable income does not exceed  Rs. 2,50,000/=</t>
  </si>
  <si>
    <t>2. Where the taxable income exceeds  Rs.2,50,000/=   but does not</t>
  </si>
  <si>
    <t xml:space="preserve">    exceed Rs.5,00,000/=</t>
  </si>
  <si>
    <t xml:space="preserve">3. Where the taxable income exceeds        Rs. 5,00,000/= </t>
  </si>
  <si>
    <t xml:space="preserve">    but does not exceed  Rs.10,00,000/=</t>
  </si>
  <si>
    <t xml:space="preserve">4. Where the taxable income exceeds Rs. 10,00,000/= </t>
  </si>
  <si>
    <t xml:space="preserve">4. Where the taxable income exceeds Rs.10,00,000/= </t>
  </si>
  <si>
    <t>1. Where the taxable income does not exceed     Rs. 5,00,000/=</t>
  </si>
  <si>
    <t xml:space="preserve">2. Where the taxable income exceeds   Rs.5,00,000/= </t>
  </si>
  <si>
    <t xml:space="preserve">    but does not exceed Rs.10,00,000/=</t>
  </si>
  <si>
    <t xml:space="preserve">3. Where the taxable income exceeds Rs.10,00,000/= </t>
  </si>
  <si>
    <t xml:space="preserve">     (Total deduction   U/s should not exceeds Rs.1.5 Lakh)</t>
  </si>
  <si>
    <r>
      <t xml:space="preserve">     d</t>
    </r>
    <r>
      <rPr>
        <b/>
        <sz val="10"/>
        <rFont val="Arial"/>
        <family val="2"/>
      </rPr>
      <t>. U/s.80DDB:</t>
    </r>
    <r>
      <rPr>
        <sz val="10"/>
        <rFont val="Arial"/>
        <family val="2"/>
      </rPr>
      <t xml:space="preserve"> Medical expenses towards treatment of himself, Children,</t>
    </r>
  </si>
  <si>
    <t xml:space="preserve">           Parents,Brothers or sisters dependent on such individual </t>
  </si>
  <si>
    <t xml:space="preserve">        for specified diseases and   ailments, (Amount actually paid (or)</t>
  </si>
  <si>
    <t xml:space="preserve">          Rs.1,25,000/= whichever is less) (Form 101 should be enclosed.)</t>
  </si>
  <si>
    <t xml:space="preserve">          Rs.1,25,000/= )</t>
  </si>
  <si>
    <r>
      <t xml:space="preserve">    </t>
    </r>
    <r>
      <rPr>
        <b/>
        <sz val="10"/>
        <rFont val="Arial"/>
        <family val="2"/>
      </rPr>
      <t xml:space="preserve">  e. U/s.80E: </t>
    </r>
    <r>
      <rPr>
        <sz val="9"/>
        <rFont val="Arial"/>
        <family val="2"/>
      </rPr>
      <t>Interest on loan taken for higher studies availed by the assessee              or children</t>
    </r>
  </si>
  <si>
    <r>
      <t xml:space="preserve">2. Where the taxable income exceeds </t>
    </r>
    <r>
      <rPr>
        <sz val="10"/>
        <rFont val="Rupee Foradian"/>
        <family val="2"/>
      </rPr>
      <t/>
    </r>
  </si>
  <si>
    <t xml:space="preserve">1. Where the taxable income does not </t>
  </si>
  <si>
    <t xml:space="preserve">    exceed Rs.3,00,000/=</t>
  </si>
  <si>
    <t xml:space="preserve">    Rs. 3,00,000/= but does not exceed Rs.5,00,000/=</t>
  </si>
  <si>
    <t>3. Where the taxable income exceeds</t>
  </si>
  <si>
    <t xml:space="preserve">    Rs.5,00,000/=  but does not exceed Rs. 10,00,000/=</t>
  </si>
  <si>
    <t xml:space="preserve">Rs.10,000/= + 20% of the amount by which </t>
  </si>
  <si>
    <t xml:space="preserve">Rs. 1,10,000/= + 30% of the amount by which </t>
  </si>
  <si>
    <t>income exceeds Rs.3,00,000/=</t>
  </si>
  <si>
    <t>2. Permanent Account Number</t>
  </si>
  <si>
    <t>3. Residential Status</t>
  </si>
  <si>
    <t>any such head other than the loss under the head “Income from house property”) received</t>
  </si>
  <si>
    <t xml:space="preserve">              Department along with return.                                                                                     </t>
  </si>
  <si>
    <t>5. Aggregate of sub-items (I) to (v) of item 4</t>
  </si>
  <si>
    <t xml:space="preserve">Place ----------------------------- .
</t>
  </si>
  <si>
    <t>knowledge and belief.</t>
  </si>
  <si>
    <t>DETAILS OF HOUSE PROPERTY</t>
  </si>
  <si>
    <t>3.Sources of funds own/HBA/Outside loan</t>
  </si>
  <si>
    <t xml:space="preserve">    vacant/occupied by dependants</t>
  </si>
  <si>
    <t xml:space="preserve">    Incase of joint property,certificate from the </t>
  </si>
  <si>
    <t>COMPUTATION OF INCOME FROM HOUSE PROPERTY</t>
  </si>
  <si>
    <t xml:space="preserve">                       for maintenance</t>
  </si>
  <si>
    <t xml:space="preserve">                                          borrowed captial</t>
  </si>
  <si>
    <t xml:space="preserve">                         (subject to non-deduction from Income)</t>
  </si>
  <si>
    <t>Note:In case of self occupied property, the Net Annual Value (C) above is taken as Zero.</t>
  </si>
  <si>
    <t>Form for sending particulars of income under section 1992 (2B) for the year ending 31st March---------</t>
  </si>
  <si>
    <t xml:space="preserve">              :</t>
  </si>
  <si>
    <t>:</t>
  </si>
  <si>
    <t>Place     : Karaikudi</t>
  </si>
  <si>
    <t>Place    : Karaikudi</t>
  </si>
  <si>
    <t>1. Name and Address of the Employee</t>
  </si>
  <si>
    <t xml:space="preserve">4. Particulars of Income under any head of income other than “Salaries” (not being a loss under </t>
  </si>
  <si>
    <t>in  Financial Year.</t>
  </si>
  <si>
    <t xml:space="preserve">         b)Tax will be deducted at source but proof should be produced to the </t>
  </si>
  <si>
    <t>6. Tax deducted at source (enclose certificate issued under section 203)</t>
  </si>
  <si>
    <t xml:space="preserve">            I, -------------------------- , do hereby declare that what is stated above is true to the best of my </t>
  </si>
  <si>
    <t xml:space="preserve">           Verified today, the </t>
  </si>
  <si>
    <t xml:space="preserve">           </t>
  </si>
  <si>
    <r>
      <t xml:space="preserve">                                                                 </t>
    </r>
    <r>
      <rPr>
        <u/>
        <sz val="10"/>
        <rFont val="Arial"/>
        <family val="2"/>
      </rPr>
      <t xml:space="preserve"> </t>
    </r>
    <r>
      <rPr>
        <b/>
        <u/>
        <sz val="10"/>
        <rFont val="Arial"/>
        <family val="2"/>
      </rPr>
      <t>VERIFICATION</t>
    </r>
  </si>
  <si>
    <r>
      <t xml:space="preserve">Date      : ----------------------- .                                                      </t>
    </r>
    <r>
      <rPr>
        <b/>
        <sz val="10"/>
        <rFont val="Arial"/>
        <family val="2"/>
      </rPr>
      <t xml:space="preserve"> SIGNATURE OF THE EMPLOYEE  </t>
    </r>
    <r>
      <rPr>
        <sz val="10"/>
        <rFont val="Arial"/>
        <family val="2"/>
      </rPr>
      <t xml:space="preserve">                      </t>
    </r>
  </si>
  <si>
    <r>
      <t xml:space="preserve">Date     : ----------------------- .                                                       </t>
    </r>
    <r>
      <rPr>
        <b/>
        <sz val="10"/>
        <rFont val="Arial"/>
        <family val="2"/>
      </rPr>
      <t xml:space="preserve"> SIGNATURE OF THE EMPLOYEE</t>
    </r>
    <r>
      <rPr>
        <sz val="10"/>
        <rFont val="Arial"/>
        <family val="2"/>
      </rPr>
      <t xml:space="preserve">                         </t>
    </r>
  </si>
  <si>
    <t xml:space="preserve">                                                                                                                                        Rs.</t>
  </si>
  <si>
    <t>1.Location of the Property/Properties</t>
  </si>
  <si>
    <t>2.Date of acquisition/Completion of construction of the house</t>
  </si>
  <si>
    <t xml:space="preserve">     a) Name of the Financial Institution</t>
  </si>
  <si>
    <t xml:space="preserve">     b) Amount of loan obtained</t>
  </si>
  <si>
    <t xml:space="preserve">     c) Date of borrowal loan</t>
  </si>
  <si>
    <t xml:space="preserve">4.Whether self occupied (or) let out/ kept </t>
  </si>
  <si>
    <t xml:space="preserve">    employer of the spouse must be produced.</t>
  </si>
  <si>
    <t xml:space="preserve">Annual Rent Received </t>
  </si>
  <si>
    <t>__________________(A)</t>
  </si>
  <si>
    <t>Less:Municipal Tax Paid</t>
  </si>
  <si>
    <t>__________________(B)</t>
  </si>
  <si>
    <t>Net Annual Value (A-B)</t>
  </si>
  <si>
    <t>__________________(C)</t>
  </si>
  <si>
    <t xml:space="preserve">Deductions: i) Sec.23 (a) (30% of C)      </t>
  </si>
  <si>
    <t>__________________(D)</t>
  </si>
  <si>
    <t xml:space="preserve">                      ii) Sec.24 (i) Interest paid on           </t>
  </si>
  <si>
    <t>__________________</t>
  </si>
  <si>
    <t xml:space="preserve">Income from House Property                              </t>
  </si>
  <si>
    <t>__________________(E)</t>
  </si>
  <si>
    <t xml:space="preserve">         The interest paid on repayment laon can be taken as loss from House property.</t>
  </si>
  <si>
    <t xml:space="preserve">Date      :                                                                                      SIGNATURE OF THE EMPLOYEE                                                              </t>
  </si>
  <si>
    <t>FORM NO.12C</t>
  </si>
  <si>
    <t xml:space="preserve">     (i) Income from house property (in case of loss, enclose computation thereof ) </t>
  </si>
  <si>
    <t xml:space="preserve">     (ii) Profits and gains of business or profession                                                                                          </t>
  </si>
  <si>
    <t xml:space="preserve">     (iii) Capital gains                                                                                                         </t>
  </si>
  <si>
    <t xml:space="preserve">     (iv)Dividends/Interest/Other incomes                                                                                                             </t>
  </si>
  <si>
    <t xml:space="preserve">     Note: a) For item (ii) to (iv) only plus income to be included.</t>
  </si>
  <si>
    <t>Normal</t>
  </si>
  <si>
    <r>
      <rPr>
        <b/>
        <sz val="10"/>
        <rFont val="Arial"/>
        <family val="2"/>
      </rPr>
      <t>2. ADD:</t>
    </r>
    <r>
      <rPr>
        <sz val="10"/>
        <rFont val="Arial"/>
        <family val="2"/>
      </rPr>
      <t xml:space="preserve"> Any other Income (if any)</t>
    </r>
  </si>
  <si>
    <t>3. GROSS TOTAL INCOME</t>
  </si>
  <si>
    <t>CERTIFICATE</t>
  </si>
  <si>
    <t>CERTIFICATE FOR CLAIMING HOUSING LOAN INTEREST OF RS.</t>
  </si>
  <si>
    <t xml:space="preserve">     CERTIFICATE that my deduction of interest payable on Housing loan borrowed in my name / my spouse </t>
  </si>
  <si>
    <t>name from                                                                                   (Bank Name) vide Loan Account No.</t>
  </si>
  <si>
    <t>is claimed upto Rs.2,00,000/=, since the property is self occupied property by me and I/We have not claimed</t>
  </si>
  <si>
    <t>any Housing Loan interest.  Further, my spouse has not claimed deduction for interest</t>
  </si>
  <si>
    <t>payable on Housing Loan in his/her Income Tax calculations.</t>
  </si>
  <si>
    <t xml:space="preserve">Note 1: For one self occupied property Gross Annual Value is NIL.  Deduction for Interest payable on housing </t>
  </si>
  <si>
    <t xml:space="preserve">           and the house property is acquired or constructed within 3 years from the end of the year in which such</t>
  </si>
  <si>
    <t xml:space="preserve">           funds are borrowed.  In other case, (ie. cases not covered above) maximum deduction is restricted to</t>
  </si>
  <si>
    <t xml:space="preserve">           housing loan would represent the amount of loss which would be eligible for set off against the salary</t>
  </si>
  <si>
    <t xml:space="preserve">           income.</t>
  </si>
  <si>
    <t>Note 2: Any sum paid by an individual, as tuition fees (excluding any payment towards any development fees</t>
  </si>
  <si>
    <t xml:space="preserve">           or donation or payment of similar nature), whether at the time of admission or thereafter, to any</t>
  </si>
  <si>
    <t xml:space="preserve">           University, College, School or other educational institution situated within India, for the purpose of full</t>
  </si>
  <si>
    <t xml:space="preserve">           time education of any two children of such individuals.</t>
  </si>
  <si>
    <t>TAX NEW SLAB RATE</t>
  </si>
  <si>
    <t>TAX OLD SLAB RATE</t>
  </si>
  <si>
    <r>
      <rPr>
        <b/>
        <sz val="10"/>
        <rFont val="Arial"/>
        <family val="2"/>
      </rPr>
      <t>4.</t>
    </r>
    <r>
      <rPr>
        <sz val="10"/>
        <rFont val="Arial"/>
        <family val="2"/>
      </rPr>
      <t xml:space="preserve"> </t>
    </r>
    <r>
      <rPr>
        <b/>
        <sz val="10"/>
        <rFont val="Arial"/>
        <family val="2"/>
      </rPr>
      <t>LESS: Deduction Under Section 16: Standard Deduction</t>
    </r>
  </si>
  <si>
    <t>COMPUTATION OF TAX:</t>
  </si>
  <si>
    <r>
      <rPr>
        <b/>
        <sz val="10"/>
        <rFont val="Arial"/>
        <family val="2"/>
      </rPr>
      <t xml:space="preserve">  10. TOTAL </t>
    </r>
    <r>
      <rPr>
        <sz val="10"/>
        <rFont val="Arial"/>
        <family val="2"/>
      </rPr>
      <t xml:space="preserve">(9 (i)(a) to 9(iii)(80CCC, 80CCD-1 and 80CCF) </t>
    </r>
  </si>
  <si>
    <t xml:space="preserve">           Rs.30,000/=. Where the house property is self occupied one, the entie eligible interest payable on the</t>
  </si>
  <si>
    <t xml:space="preserve">           loan (self occupied property) can be claimed Upto Rs.2,00,000/= if funds borrowed on or after 1.4.1999</t>
  </si>
  <si>
    <t>the taxable income exceeds Rs.5 lakhs</t>
  </si>
  <si>
    <r>
      <rPr>
        <b/>
        <sz val="10"/>
        <rFont val="Arial"/>
        <family val="2"/>
      </rPr>
      <t xml:space="preserve">     b. U/s.80D:</t>
    </r>
    <r>
      <rPr>
        <sz val="10"/>
        <rFont val="Arial"/>
        <family val="2"/>
      </rPr>
      <t xml:space="preserve"> Medical Insurance Premium paid in the Name of assessee, spouse,  dependent parents or children (Max.Rs.25,000/=) </t>
    </r>
  </si>
  <si>
    <t xml:space="preserve">         (for senior citizens Rs.50,000/=)</t>
  </si>
  <si>
    <t xml:space="preserve">          maintenance of handicapped dependents (Max.Rs.1,00,000/=)</t>
  </si>
  <si>
    <t xml:space="preserve">          handicapped persons (Max.Rs.75,000/=) (in case of severe disabilities </t>
  </si>
  <si>
    <t>Rs.</t>
  </si>
  <si>
    <t>Employee No. &amp; Name</t>
  </si>
  <si>
    <t>1. It is mandatory to send any one tax calculation i.e Tax Old Slab Rate or Tax New Slab Rate.</t>
  </si>
  <si>
    <t>2. If Old Tax rate is chosen, evidences for tax deductions must be enclosed.</t>
  </si>
  <si>
    <t>3. The filled Income tax calculation statement should reach this section on or before</t>
  </si>
  <si>
    <t>4. If the staff has more than one LIC policies abstract or consolidated statement showing the policy details should be enclosed.</t>
  </si>
  <si>
    <t>5. For repayment of housing loan, the details of interest and principal recovered should be mentioned separately.</t>
  </si>
  <si>
    <t>7. In case monthly rent exceeds Rs.3,000/- the stamped receipt of the house owner, wherever necessary should be enclosed. It is mandatory for the employee to report PAN of the House owner to the employer if rent paid is more than Rs.1 Lakh annually. (IT circular No.08/2013 dated 10.10.2013).</t>
  </si>
  <si>
    <t>8. The HRA received by an employee who is living in his own house or if he does not pay any rent, is fully taxable.</t>
  </si>
  <si>
    <t>10. Incomplete calculation statement will be liable to be returned.</t>
  </si>
  <si>
    <t>11. A certificate to be furnished regarding the relationship of the Assessee for the deductions such as education loan, and L.I.C.policies., etc.,</t>
  </si>
  <si>
    <t>3. Certified that I am paying a sum of Rs.                              towards LIC premium and policies are kept alive</t>
  </si>
  <si>
    <t>4. Certified that a sum of Rs.               is being paid by me towards a C.T.D.and the cumulative time for 10/15 years.</t>
  </si>
  <si>
    <t>1. Certified that I am occupying the house allotted by the Controller / PWD / TNHB on payment of rent of Rs.               p.m.</t>
  </si>
  <si>
    <t>2. Certified that I am occupying rental house and paying monthly rent of Rs.                      p.m.</t>
  </si>
  <si>
    <t>OT</t>
  </si>
  <si>
    <t xml:space="preserve">    b) S.P.F + G.I.S </t>
  </si>
  <si>
    <t xml:space="preserve">  iii. CPS (Contributory Pension Scheme)</t>
  </si>
  <si>
    <t>Medical Insurance premium (Under Section 80D) + NHIS</t>
  </si>
  <si>
    <t>ENTRIES CAN BE MADE IN BLUE SHADED COLUMNS</t>
  </si>
  <si>
    <t>4. LESS: Deduction Under Section 16: Standard Deduction</t>
  </si>
  <si>
    <t xml:space="preserve">5.TAXABLE INCOME </t>
  </si>
  <si>
    <t>1. Where the taxable income does not exceed 
     Rs.3,00,000/=</t>
  </si>
  <si>
    <t>5% of the amount by which the taxable income exceeds Rs.3,00,000/=</t>
  </si>
  <si>
    <t>5. Where the taxable income exceeds Rs.12,00,000/- but does not exceed  Rs.15,00,000/-</t>
  </si>
  <si>
    <r>
      <rPr>
        <b/>
        <sz val="10"/>
        <rFont val="Arial"/>
        <family val="2"/>
      </rPr>
      <t>19. LESS:</t>
    </r>
    <r>
      <rPr>
        <sz val="10"/>
        <rFont val="Arial"/>
        <family val="2"/>
      </rPr>
      <t xml:space="preserve"> Income tax deducted at source</t>
    </r>
  </si>
  <si>
    <t>20. Balance of Income tax to be deducted</t>
  </si>
  <si>
    <t xml:space="preserve">6. Where the taxable income exceeds Rs.15,00,000/- </t>
  </si>
  <si>
    <t>6. TAX PAYABLE:</t>
  </si>
  <si>
    <t>7. TAX CREDIT: Under Section 87A</t>
  </si>
  <si>
    <t xml:space="preserve">8. NET TAX PAYABLE </t>
  </si>
  <si>
    <r>
      <rPr>
        <b/>
        <sz val="10"/>
        <rFont val="Arial"/>
        <family val="2"/>
      </rPr>
      <t>9. ADD:</t>
    </r>
    <r>
      <rPr>
        <sz val="10"/>
        <rFont val="Arial"/>
        <family val="2"/>
      </rPr>
      <t xml:space="preserve"> 4% for Education Cess for all cases</t>
    </r>
  </si>
  <si>
    <t xml:space="preserve">10. TOTAL TAX LIABILITY </t>
  </si>
  <si>
    <r>
      <rPr>
        <b/>
        <sz val="10"/>
        <rFont val="Arial"/>
        <family val="2"/>
      </rPr>
      <t>11. LESS:</t>
    </r>
    <r>
      <rPr>
        <sz val="10"/>
        <rFont val="Arial"/>
        <family val="2"/>
      </rPr>
      <t xml:space="preserve"> Income tax deducted at source</t>
    </r>
  </si>
  <si>
    <t>12. Balance of Income tax to be deducted</t>
  </si>
  <si>
    <t>2. Where the taxable income exceeds  Rs.3,00,000/- but does not exceed Rs.7,00,000/-</t>
  </si>
  <si>
    <t>3. Where the taxable income exceeds  Rs.7,00,000/- but does not exceed Rs.10,00,000/-</t>
  </si>
  <si>
    <t>Rs.20,000/= + 10% of the amount by which the taxable income exceeds 
Rs.7 lakhs</t>
  </si>
  <si>
    <t>Rs.50,000/=+15% of the amount by which the taxable income exceeds Rs.10 lakhs</t>
  </si>
  <si>
    <t>4. Where the taxable income exceeds  Rs. 10,00,000/- but does not exceed Rs.12,00,000/-</t>
  </si>
  <si>
    <t>Rs.80,000/= + 20% of the amount by which the taxable income exceeds Rs.12 lakhs</t>
  </si>
  <si>
    <t>Rs.1,40,000/= + 30% of the amount by which the taxable income exceeds Rs.15 lakhs</t>
  </si>
  <si>
    <t xml:space="preserve">  INCOME TAX STATEMENT FOR THE FINANCIAL YEAR 2024-25 (Assessment Year 2025-26)</t>
  </si>
  <si>
    <t xml:space="preserve"> 20th December 2024 and details of probable investment proposed to be made in February &amp; March before 1st March 2025.</t>
  </si>
  <si>
    <t>6. No change in the above statement regarding deductions will be entertained after 29th February 2025.</t>
  </si>
  <si>
    <t>9. Salary for the month of March 2025 will be claimed on production of this statement alongwith evidences for all the deductions claimed.</t>
  </si>
  <si>
    <t>INCOME TAX CALCULATION STATEMENT FOR THE PERIOD FROM 01.04.2024 TO 31.03.2025</t>
  </si>
  <si>
    <t>ASSESSMENT YEAR 2025-2026</t>
  </si>
  <si>
    <t>Upto December 2024</t>
  </si>
  <si>
    <t xml:space="preserve">     d) Repayment of principal from 01.04.24 to 31.03.25</t>
  </si>
</sst>
</file>

<file path=xl/styles.xml><?xml version="1.0" encoding="utf-8"?>
<styleSheet xmlns="http://schemas.openxmlformats.org/spreadsheetml/2006/main">
  <numFmts count="2">
    <numFmt numFmtId="164" formatCode="dd/mm/yyyy;@"/>
    <numFmt numFmtId="165" formatCode="dd\-mm\-yyyy;@"/>
  </numFmts>
  <fonts count="18">
    <font>
      <sz val="10"/>
      <name val="Arial"/>
    </font>
    <font>
      <sz val="11"/>
      <name val="Arial"/>
      <family val="2"/>
    </font>
    <font>
      <sz val="10"/>
      <name val="Arial"/>
      <family val="2"/>
    </font>
    <font>
      <b/>
      <sz val="10"/>
      <name val="Arial"/>
      <family val="2"/>
    </font>
    <font>
      <sz val="10"/>
      <name val="Rupee Foradian"/>
      <family val="2"/>
    </font>
    <font>
      <sz val="9"/>
      <name val="Arial"/>
      <family val="2"/>
    </font>
    <font>
      <b/>
      <sz val="9"/>
      <name val="Arial"/>
      <family val="2"/>
    </font>
    <font>
      <b/>
      <sz val="18"/>
      <name val="Arial"/>
      <family val="2"/>
    </font>
    <font>
      <sz val="11"/>
      <name val="Rupee Foradian"/>
      <family val="2"/>
    </font>
    <font>
      <b/>
      <sz val="14"/>
      <name val="Footlight MT Light"/>
      <family val="1"/>
    </font>
    <font>
      <u/>
      <sz val="10"/>
      <name val="Arial"/>
      <family val="2"/>
    </font>
    <font>
      <b/>
      <u/>
      <sz val="10"/>
      <name val="Arial"/>
      <family val="2"/>
    </font>
    <font>
      <b/>
      <u/>
      <sz val="14"/>
      <name val="Arial"/>
      <family val="2"/>
    </font>
    <font>
      <u/>
      <sz val="12"/>
      <name val="Arial"/>
      <family val="2"/>
    </font>
    <font>
      <u/>
      <sz val="14"/>
      <name val="Arial"/>
      <family val="2"/>
    </font>
    <font>
      <b/>
      <sz val="14"/>
      <name val="Arial"/>
      <family val="2"/>
    </font>
    <font>
      <sz val="11"/>
      <name val="Calibri"/>
      <family val="2"/>
    </font>
    <font>
      <sz val="11"/>
      <name val="CIDFont+F1"/>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s>
  <cellStyleXfs count="1">
    <xf numFmtId="0" fontId="0" fillId="0" borderId="0"/>
  </cellStyleXfs>
  <cellXfs count="231">
    <xf numFmtId="0" fontId="0" fillId="0" borderId="0" xfId="0"/>
    <xf numFmtId="0" fontId="0" fillId="0" borderId="0" xfId="0" applyAlignment="1">
      <alignment horizontal="center" vertical="center"/>
    </xf>
    <xf numFmtId="0" fontId="0" fillId="0" borderId="0" xfId="0" applyBorder="1"/>
    <xf numFmtId="0" fontId="0" fillId="0" borderId="0" xfId="0" applyBorder="1" applyAlignment="1">
      <alignment vertical="center"/>
    </xf>
    <xf numFmtId="164" fontId="0" fillId="0" borderId="0" xfId="0" applyNumberFormat="1" applyBorder="1" applyAlignment="1">
      <alignment vertical="center"/>
    </xf>
    <xf numFmtId="14" fontId="0" fillId="0" borderId="0" xfId="0" applyNumberFormat="1"/>
    <xf numFmtId="0" fontId="3" fillId="0" borderId="0" xfId="0" applyFont="1" applyFill="1"/>
    <xf numFmtId="0" fontId="0" fillId="0" borderId="0" xfId="0" applyFill="1"/>
    <xf numFmtId="0" fontId="1" fillId="0" borderId="0" xfId="0" applyFont="1" applyFill="1"/>
    <xf numFmtId="17" fontId="0" fillId="0" borderId="1" xfId="0" applyNumberFormat="1" applyFill="1" applyBorder="1" applyAlignment="1">
      <alignment horizontal="left"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 xfId="0" applyFill="1" applyBorder="1" applyAlignment="1">
      <alignment vertical="center"/>
    </xf>
    <xf numFmtId="0" fontId="2" fillId="0" borderId="1" xfId="0" applyFont="1" applyFill="1" applyBorder="1" applyAlignment="1">
      <alignment vertical="center"/>
    </xf>
    <xf numFmtId="0" fontId="0" fillId="0" borderId="1" xfId="0" applyFill="1" applyBorder="1" applyAlignment="1">
      <alignment horizontal="right" vertical="center"/>
    </xf>
    <xf numFmtId="0" fontId="0" fillId="0" borderId="1" xfId="0" applyFill="1" applyBorder="1" applyAlignment="1" applyProtection="1">
      <alignment horizontal="right" vertical="center"/>
    </xf>
    <xf numFmtId="0" fontId="4" fillId="0" borderId="3" xfId="0" applyFont="1" applyFill="1" applyBorder="1" applyAlignment="1">
      <alignment horizontal="center" vertical="center"/>
    </xf>
    <xf numFmtId="0" fontId="0" fillId="0" borderId="1" xfId="0" applyFill="1" applyBorder="1"/>
    <xf numFmtId="0" fontId="2" fillId="0" borderId="1" xfId="0" applyFont="1" applyFill="1" applyBorder="1"/>
    <xf numFmtId="0" fontId="1" fillId="0" borderId="1" xfId="0" applyFont="1" applyFill="1" applyBorder="1" applyAlignment="1">
      <alignment vertical="center"/>
    </xf>
    <xf numFmtId="0" fontId="1" fillId="0" borderId="1" xfId="0" applyFont="1" applyFill="1" applyBorder="1"/>
    <xf numFmtId="0" fontId="0" fillId="0" borderId="2" xfId="0" applyFill="1" applyBorder="1"/>
    <xf numFmtId="0" fontId="1" fillId="0" borderId="4" xfId="0" applyFont="1" applyFill="1" applyBorder="1" applyAlignment="1">
      <alignment vertical="center"/>
    </xf>
    <xf numFmtId="0" fontId="1" fillId="0" borderId="1" xfId="0" applyFont="1" applyFill="1" applyBorder="1" applyAlignment="1">
      <alignment horizontal="right" vertical="center"/>
    </xf>
    <xf numFmtId="0" fontId="1" fillId="0" borderId="1" xfId="0" applyFont="1" applyFill="1" applyBorder="1" applyAlignment="1">
      <alignment horizontal="right"/>
    </xf>
    <xf numFmtId="0" fontId="2" fillId="0" borderId="0" xfId="0" applyFont="1" applyFill="1"/>
    <xf numFmtId="0" fontId="2" fillId="0" borderId="0" xfId="0" applyFont="1" applyFill="1" applyBorder="1"/>
    <xf numFmtId="0" fontId="1" fillId="0" borderId="5" xfId="0" applyFont="1" applyFill="1" applyBorder="1" applyAlignment="1">
      <alignment horizontal="righ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horizontal="right" vertical="center"/>
    </xf>
    <xf numFmtId="164" fontId="7" fillId="0" borderId="0" xfId="0" applyNumberFormat="1" applyFont="1" applyFill="1" applyAlignment="1">
      <alignment horizontal="left"/>
    </xf>
    <xf numFmtId="0" fontId="7" fillId="2" borderId="0" xfId="0" applyFont="1" applyFill="1" applyAlignment="1">
      <alignment horizontal="left"/>
    </xf>
    <xf numFmtId="0" fontId="0" fillId="0" borderId="0" xfId="0" applyAlignment="1">
      <alignment wrapText="1"/>
    </xf>
    <xf numFmtId="0" fontId="2" fillId="0" borderId="0" xfId="0" applyFont="1"/>
    <xf numFmtId="0" fontId="2" fillId="0" borderId="0" xfId="0" applyFont="1" applyAlignment="1">
      <alignment wrapText="1"/>
    </xf>
    <xf numFmtId="0" fontId="13" fillId="0" borderId="0" xfId="0" applyFont="1" applyAlignment="1">
      <alignment horizontal="left"/>
    </xf>
    <xf numFmtId="165" fontId="5" fillId="0" borderId="0" xfId="0" applyNumberFormat="1" applyFont="1" applyFill="1"/>
    <xf numFmtId="0" fontId="16" fillId="0" borderId="0" xfId="0" applyFont="1"/>
    <xf numFmtId="0" fontId="1" fillId="3" borderId="1" xfId="0" applyFont="1" applyFill="1" applyBorder="1" applyAlignment="1">
      <alignment horizontal="right"/>
    </xf>
    <xf numFmtId="0" fontId="2" fillId="4" borderId="1" xfId="0" applyFont="1" applyFill="1" applyBorder="1" applyAlignment="1" applyProtection="1">
      <alignment horizontal="right" vertical="center"/>
      <protection locked="0"/>
    </xf>
    <xf numFmtId="1" fontId="2" fillId="4" borderId="1" xfId="0" applyNumberFormat="1" applyFont="1" applyFill="1" applyBorder="1" applyAlignment="1" applyProtection="1">
      <alignment horizontal="right" vertical="center"/>
      <protection locked="0"/>
    </xf>
    <xf numFmtId="0" fontId="2" fillId="4" borderId="1" xfId="0" applyFont="1" applyFill="1" applyBorder="1" applyAlignment="1" applyProtection="1">
      <alignment horizontal="right" vertical="center"/>
    </xf>
    <xf numFmtId="0" fontId="0" fillId="4" borderId="1" xfId="0"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0" fontId="0" fillId="4" borderId="1" xfId="0" applyFill="1" applyBorder="1" applyAlignment="1" applyProtection="1">
      <alignment horizontal="right" vertical="center"/>
    </xf>
    <xf numFmtId="0" fontId="2" fillId="4" borderId="8" xfId="0" applyNumberFormat="1" applyFont="1" applyFill="1" applyBorder="1" applyAlignment="1" applyProtection="1">
      <alignment horizontal="left" vertical="center"/>
      <protection locked="0"/>
    </xf>
    <xf numFmtId="0" fontId="2" fillId="4" borderId="1" xfId="0" applyFont="1" applyFill="1" applyBorder="1" applyAlignment="1" applyProtection="1">
      <alignment vertical="center"/>
      <protection locked="0"/>
    </xf>
    <xf numFmtId="0" fontId="0" fillId="4" borderId="1" xfId="0" applyFill="1" applyBorder="1" applyProtection="1">
      <protection locked="0"/>
    </xf>
    <xf numFmtId="164" fontId="7" fillId="4" borderId="0" xfId="0" applyNumberFormat="1" applyFont="1" applyFill="1" applyAlignment="1">
      <alignment horizontal="left"/>
    </xf>
    <xf numFmtId="0" fontId="7" fillId="4" borderId="0" xfId="0" applyFont="1" applyFill="1" applyAlignment="1">
      <alignment horizontal="left"/>
    </xf>
    <xf numFmtId="0" fontId="0" fillId="4" borderId="0" xfId="0" applyFill="1"/>
    <xf numFmtId="0" fontId="2" fillId="0" borderId="0" xfId="0" applyFont="1" applyFill="1"/>
    <xf numFmtId="0" fontId="0" fillId="0" borderId="1" xfId="0" applyFill="1" applyBorder="1" applyAlignment="1">
      <alignment horizontal="right" vertical="center"/>
    </xf>
    <xf numFmtId="0" fontId="0" fillId="0" borderId="1" xfId="0" applyFill="1" applyBorder="1" applyAlignment="1">
      <alignment horizontal="right" vertical="center"/>
    </xf>
    <xf numFmtId="0" fontId="0" fillId="0" borderId="1" xfId="0" applyBorder="1"/>
    <xf numFmtId="0" fontId="0" fillId="0" borderId="1" xfId="0" applyFill="1" applyBorder="1" applyAlignment="1">
      <alignment horizontal="right" vertical="center"/>
    </xf>
    <xf numFmtId="0" fontId="17" fillId="0" borderId="0" xfId="0" applyFont="1" applyBorder="1" applyAlignment="1">
      <alignment horizontal="left" vertical="top"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 xfId="0" applyFill="1" applyBorder="1" applyAlignment="1">
      <alignment horizontal="left" vertical="center"/>
    </xf>
    <xf numFmtId="0" fontId="2" fillId="4" borderId="1" xfId="0" applyFont="1"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0" borderId="4" xfId="0" applyFill="1" applyBorder="1" applyAlignment="1">
      <alignment horizontal="left" vertical="center"/>
    </xf>
    <xf numFmtId="49" fontId="2" fillId="4" borderId="1" xfId="0" applyNumberFormat="1" applyFont="1" applyFill="1" applyBorder="1" applyAlignment="1" applyProtection="1">
      <alignment horizontal="left" vertical="center"/>
      <protection locked="0"/>
    </xf>
    <xf numFmtId="49" fontId="0" fillId="4" borderId="1" xfId="0" applyNumberFormat="1" applyFill="1" applyBorder="1" applyAlignment="1" applyProtection="1">
      <alignment horizontal="left" vertical="center"/>
      <protection locked="0"/>
    </xf>
    <xf numFmtId="0" fontId="2" fillId="0" borderId="2" xfId="0" applyFont="1" applyFill="1" applyBorder="1" applyAlignment="1">
      <alignment horizontal="left" vertical="center"/>
    </xf>
    <xf numFmtId="0" fontId="0" fillId="0" borderId="9" xfId="0" applyFill="1" applyBorder="1" applyAlignment="1">
      <alignment horizontal="left" vertical="center"/>
    </xf>
    <xf numFmtId="0" fontId="0" fillId="0" borderId="3" xfId="0" applyFill="1" applyBorder="1" applyAlignment="1">
      <alignment horizontal="left" vertical="center"/>
    </xf>
    <xf numFmtId="0" fontId="2" fillId="4" borderId="2"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1" xfId="0" applyFill="1" applyBorder="1"/>
    <xf numFmtId="0" fontId="0" fillId="4" borderId="1" xfId="0" applyFill="1" applyBorder="1" applyProtection="1">
      <protection locked="0"/>
    </xf>
    <xf numFmtId="0" fontId="2" fillId="0" borderId="2" xfId="0" applyFont="1" applyFill="1"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2" fillId="0" borderId="1" xfId="0" applyFont="1" applyFill="1" applyBorder="1" applyAlignment="1"/>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0" fontId="2" fillId="0" borderId="1" xfId="0" applyFont="1" applyFill="1" applyBorder="1" applyAlignment="1">
      <alignment vertical="center"/>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horizontal="left" wrapText="1"/>
    </xf>
    <xf numFmtId="0" fontId="2" fillId="0" borderId="9" xfId="0" applyFont="1" applyFill="1" applyBorder="1" applyAlignment="1">
      <alignment horizontal="left" wrapText="1"/>
    </xf>
    <xf numFmtId="0" fontId="2" fillId="0" borderId="3" xfId="0" applyFont="1" applyFill="1" applyBorder="1" applyAlignment="1">
      <alignment horizontal="left" wrapText="1"/>
    </xf>
    <xf numFmtId="0" fontId="0" fillId="4" borderId="2" xfId="0" applyFill="1" applyBorder="1" applyAlignment="1" applyProtection="1">
      <alignment horizontal="right"/>
      <protection locked="0"/>
    </xf>
    <xf numFmtId="0" fontId="0" fillId="4" borderId="3" xfId="0" applyFill="1" applyBorder="1" applyAlignment="1" applyProtection="1">
      <alignment horizontal="right"/>
      <protection locked="0"/>
    </xf>
    <xf numFmtId="0" fontId="2" fillId="0" borderId="1" xfId="0" applyFont="1" applyFill="1" applyBorder="1" applyAlignment="1">
      <alignment horizontal="left" vertical="center"/>
    </xf>
    <xf numFmtId="0" fontId="0" fillId="0" borderId="0" xfId="0" applyBorder="1" applyAlignment="1">
      <alignment horizontal="left" vertical="center"/>
    </xf>
    <xf numFmtId="0" fontId="2" fillId="0" borderId="9"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0" xfId="0" applyFont="1" applyFill="1" applyBorder="1" applyAlignment="1">
      <alignment horizontal="left" vertical="center"/>
    </xf>
    <xf numFmtId="164" fontId="0" fillId="4" borderId="6" xfId="0" applyNumberFormat="1" applyFill="1" applyBorder="1" applyAlignment="1" applyProtection="1">
      <alignment horizontal="center" vertical="center"/>
      <protection locked="0"/>
    </xf>
    <xf numFmtId="164" fontId="0" fillId="4" borderId="10" xfId="0" applyNumberFormat="1" applyFill="1" applyBorder="1" applyAlignment="1" applyProtection="1">
      <alignment horizontal="center" vertical="center"/>
      <protection locked="0"/>
    </xf>
    <xf numFmtId="164" fontId="0" fillId="4" borderId="11" xfId="0" applyNumberFormat="1" applyFill="1" applyBorder="1" applyAlignment="1" applyProtection="1">
      <alignment horizontal="center" vertical="center"/>
      <protection locked="0"/>
    </xf>
    <xf numFmtId="164" fontId="0" fillId="4" borderId="12" xfId="0" applyNumberFormat="1" applyFill="1" applyBorder="1" applyAlignment="1" applyProtection="1">
      <alignment horizontal="center" vertical="center"/>
      <protection locked="0"/>
    </xf>
    <xf numFmtId="0" fontId="2" fillId="0" borderId="2" xfId="0" applyFont="1" applyFill="1" applyBorder="1" applyAlignment="1">
      <alignment vertical="center"/>
    </xf>
    <xf numFmtId="0" fontId="2" fillId="0" borderId="9" xfId="0" applyFont="1" applyFill="1" applyBorder="1" applyAlignment="1">
      <alignment vertical="center"/>
    </xf>
    <xf numFmtId="0" fontId="2" fillId="0" borderId="3" xfId="0" applyFont="1" applyFill="1" applyBorder="1" applyAlignment="1">
      <alignment vertical="center"/>
    </xf>
    <xf numFmtId="0" fontId="2" fillId="0" borderId="11" xfId="0" applyFont="1" applyFill="1" applyBorder="1" applyAlignment="1">
      <alignment horizontal="left"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15" fillId="0" borderId="0" xfId="0" applyFont="1" applyAlignment="1">
      <alignment horizontal="center"/>
    </xf>
    <xf numFmtId="0" fontId="2" fillId="0" borderId="0" xfId="0" applyFont="1" applyFill="1" applyBorder="1"/>
    <xf numFmtId="0" fontId="9" fillId="0" borderId="0" xfId="0" applyFont="1" applyFill="1" applyAlignment="1">
      <alignment horizontal="center" vertical="center"/>
    </xf>
    <xf numFmtId="0" fontId="3" fillId="0" borderId="0" xfId="0" applyFont="1" applyFill="1" applyAlignment="1">
      <alignment horizontal="center" vertical="center"/>
    </xf>
    <xf numFmtId="49" fontId="0" fillId="0" borderId="1" xfId="0" applyNumberFormat="1" applyFill="1" applyBorder="1" applyAlignment="1">
      <alignment horizontal="left" vertical="center"/>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right" vertical="center"/>
    </xf>
    <xf numFmtId="0" fontId="2" fillId="0" borderId="2" xfId="0" applyFont="1" applyFill="1" applyBorder="1" applyAlignment="1">
      <alignment horizontal="left"/>
    </xf>
    <xf numFmtId="0" fontId="2" fillId="0" borderId="9"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xf>
    <xf numFmtId="0" fontId="2" fillId="0" borderId="1" xfId="0" applyFont="1" applyFill="1" applyBorder="1" applyAlignment="1">
      <alignment horizontal="left"/>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2"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0" xfId="0" applyFill="1" applyAlignment="1">
      <alignment horizontal="left"/>
    </xf>
    <xf numFmtId="0" fontId="0" fillId="0" borderId="0" xfId="0" applyFill="1" applyAlignment="1">
      <alignment horizontal="center" vertical="center"/>
    </xf>
    <xf numFmtId="0" fontId="3" fillId="0" borderId="0" xfId="0" applyFont="1" applyFill="1" applyAlignment="1">
      <alignment horizontal="center"/>
    </xf>
    <xf numFmtId="0" fontId="0" fillId="0" borderId="0" xfId="0" applyFill="1"/>
    <xf numFmtId="0" fontId="2" fillId="0" borderId="0" xfId="0" applyFont="1" applyFill="1"/>
    <xf numFmtId="0" fontId="2" fillId="0" borderId="0" xfId="0" applyFont="1" applyFill="1" applyAlignment="1">
      <alignment horizontal="left"/>
    </xf>
    <xf numFmtId="0" fontId="3" fillId="0" borderId="6" xfId="0" applyFont="1" applyFill="1" applyBorder="1" applyAlignment="1">
      <alignment horizontal="left" vertical="center"/>
    </xf>
    <xf numFmtId="0" fontId="2" fillId="0" borderId="11" xfId="0" applyFont="1" applyFill="1" applyBorder="1" applyAlignment="1">
      <alignment horizontal="left"/>
    </xf>
    <xf numFmtId="0" fontId="2" fillId="0" borderId="13" xfId="0" applyFont="1" applyFill="1" applyBorder="1" applyAlignment="1">
      <alignment horizontal="left"/>
    </xf>
    <xf numFmtId="0" fontId="2" fillId="0" borderId="12"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0" fillId="0" borderId="1" xfId="0" applyFill="1" applyBorder="1" applyAlignment="1">
      <alignment horizontal="right" vertical="center"/>
    </xf>
    <xf numFmtId="0" fontId="1" fillId="0" borderId="4" xfId="0" applyFont="1" applyFill="1" applyBorder="1" applyAlignment="1">
      <alignment horizontal="right"/>
    </xf>
    <xf numFmtId="0" fontId="1" fillId="0" borderId="8" xfId="0" applyFont="1" applyFill="1" applyBorder="1" applyAlignment="1">
      <alignment horizontal="right"/>
    </xf>
    <xf numFmtId="0" fontId="1" fillId="0" borderId="5" xfId="0" applyFont="1" applyFill="1" applyBorder="1" applyAlignment="1">
      <alignment horizontal="right"/>
    </xf>
    <xf numFmtId="0" fontId="2" fillId="0" borderId="4" xfId="0" applyFont="1" applyFill="1" applyBorder="1" applyAlignment="1"/>
    <xf numFmtId="0" fontId="2" fillId="0" borderId="8" xfId="0" applyFont="1" applyFill="1" applyBorder="1" applyAlignment="1"/>
    <xf numFmtId="0" fontId="2" fillId="0" borderId="5" xfId="0" applyFont="1" applyFill="1" applyBorder="1" applyAlignment="1"/>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2"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5" xfId="0" applyFont="1" applyFill="1" applyBorder="1" applyAlignment="1">
      <alignment vertical="center"/>
    </xf>
    <xf numFmtId="0" fontId="0" fillId="0" borderId="9" xfId="0" applyBorder="1" applyAlignment="1">
      <alignment wrapText="1"/>
    </xf>
    <xf numFmtId="0" fontId="0" fillId="0" borderId="3" xfId="0" applyBorder="1" applyAlignment="1">
      <alignment wrapText="1"/>
    </xf>
    <xf numFmtId="0" fontId="0" fillId="0" borderId="4" xfId="0" applyFill="1" applyBorder="1" applyAlignment="1">
      <alignment horizontal="right"/>
    </xf>
    <xf numFmtId="0" fontId="0" fillId="0" borderId="5" xfId="0" applyFill="1" applyBorder="1" applyAlignment="1">
      <alignment horizontal="right"/>
    </xf>
    <xf numFmtId="0" fontId="6" fillId="0" borderId="2" xfId="0" applyFont="1" applyFill="1" applyBorder="1" applyAlignment="1">
      <alignment horizontal="left" wrapText="1"/>
    </xf>
    <xf numFmtId="0" fontId="5" fillId="0" borderId="9" xfId="0" applyFont="1" applyFill="1" applyBorder="1" applyAlignment="1">
      <alignment horizontal="left" wrapText="1"/>
    </xf>
    <xf numFmtId="0" fontId="5" fillId="0" borderId="3" xfId="0" applyFont="1" applyFill="1" applyBorder="1" applyAlignment="1">
      <alignment horizontal="left" wrapText="1"/>
    </xf>
    <xf numFmtId="0" fontId="1" fillId="0" borderId="1" xfId="0" applyFont="1" applyFill="1" applyBorder="1" applyAlignment="1">
      <alignment horizontal="center"/>
    </xf>
    <xf numFmtId="0" fontId="2" fillId="0" borderId="6"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10" xfId="0" applyFill="1" applyBorder="1" applyAlignment="1">
      <alignment horizontal="left" vertical="center" wrapText="1"/>
    </xf>
    <xf numFmtId="0" fontId="0" fillId="0" borderId="2" xfId="0" applyFill="1" applyBorder="1" applyAlignment="1">
      <alignment horizontal="right" vertical="center"/>
    </xf>
    <xf numFmtId="0" fontId="0" fillId="0" borderId="13" xfId="0" applyFill="1" applyBorder="1" applyAlignment="1">
      <alignment horizontal="left" vertical="center"/>
    </xf>
    <xf numFmtId="0" fontId="0" fillId="0" borderId="12" xfId="0" applyFill="1" applyBorder="1" applyAlignment="1">
      <alignment horizontal="left" vertical="center"/>
    </xf>
    <xf numFmtId="0" fontId="0" fillId="0" borderId="7" xfId="0" applyFill="1" applyBorder="1" applyAlignment="1">
      <alignment horizontal="left" vertical="center"/>
    </xf>
    <xf numFmtId="0" fontId="0" fillId="0" borderId="10" xfId="0" applyFill="1" applyBorder="1" applyAlignment="1">
      <alignment horizontal="left" vertical="center"/>
    </xf>
    <xf numFmtId="0" fontId="2" fillId="0" borderId="14" xfId="0" applyFont="1"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0" fillId="0" borderId="9" xfId="0" applyFill="1" applyBorder="1" applyAlignment="1">
      <alignment horizontal="left" vertical="center" wrapText="1"/>
    </xf>
    <xf numFmtId="0" fontId="0" fillId="0" borderId="3" xfId="0" applyFill="1" applyBorder="1" applyAlignment="1">
      <alignment horizontal="left" vertic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0" fontId="0" fillId="0" borderId="7" xfId="0" applyFill="1" applyBorder="1"/>
    <xf numFmtId="0" fontId="0" fillId="0" borderId="10" xfId="0" applyFill="1" applyBorder="1"/>
    <xf numFmtId="0" fontId="2" fillId="0" borderId="16"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8" fillId="0" borderId="1" xfId="0" applyFont="1" applyFill="1" applyBorder="1" applyAlignment="1">
      <alignment horizontal="center"/>
    </xf>
    <xf numFmtId="0" fontId="1" fillId="0" borderId="3" xfId="0" applyFont="1" applyFill="1" applyBorder="1" applyAlignment="1">
      <alignment horizontal="right" vertical="center"/>
    </xf>
    <xf numFmtId="0" fontId="2" fillId="0" borderId="6" xfId="0" applyFont="1" applyFill="1" applyBorder="1"/>
    <xf numFmtId="0" fontId="2" fillId="0" borderId="7" xfId="0" applyFont="1" applyFill="1" applyBorder="1"/>
    <xf numFmtId="0" fontId="2" fillId="0" borderId="10" xfId="0" applyFont="1" applyFill="1" applyBorder="1"/>
    <xf numFmtId="0" fontId="2" fillId="0" borderId="11" xfId="0" applyFont="1" applyFill="1" applyBorder="1"/>
    <xf numFmtId="0" fontId="2" fillId="0" borderId="13" xfId="0" applyFont="1" applyFill="1" applyBorder="1"/>
    <xf numFmtId="0" fontId="2" fillId="0" borderId="12" xfId="0" applyFont="1" applyFill="1" applyBorder="1"/>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4" xfId="0" applyFont="1" applyFill="1" applyBorder="1"/>
    <xf numFmtId="0" fontId="2" fillId="0" borderId="15" xfId="0" applyFont="1" applyFill="1" applyBorder="1"/>
    <xf numFmtId="0" fontId="1" fillId="0" borderId="4" xfId="0" applyFont="1" applyFill="1" applyBorder="1" applyAlignment="1">
      <alignment horizontal="center"/>
    </xf>
    <xf numFmtId="0" fontId="1" fillId="0" borderId="5" xfId="0" applyFont="1" applyFill="1" applyBorder="1" applyAlignment="1">
      <alignment horizontal="center"/>
    </xf>
    <xf numFmtId="0" fontId="3" fillId="0" borderId="9" xfId="0" applyFont="1" applyFill="1" applyBorder="1" applyAlignment="1">
      <alignment horizontal="left" vertical="center"/>
    </xf>
    <xf numFmtId="0" fontId="3" fillId="0" borderId="3" xfId="0" applyFont="1" applyFill="1" applyBorder="1" applyAlignment="1">
      <alignment horizontal="left" vertical="center"/>
    </xf>
    <xf numFmtId="0" fontId="2" fillId="0" borderId="15" xfId="0" applyFont="1" applyFill="1" applyBorder="1" applyAlignment="1">
      <alignment horizontal="left" vertical="center"/>
    </xf>
    <xf numFmtId="17" fontId="2" fillId="0" borderId="1" xfId="0" applyNumberFormat="1" applyFont="1" applyFill="1" applyBorder="1" applyAlignment="1">
      <alignment horizontal="left" vertical="center"/>
    </xf>
    <xf numFmtId="0" fontId="14" fillId="0" borderId="0" xfId="0" applyFont="1" applyAlignment="1">
      <alignment horizontal="center"/>
    </xf>
    <xf numFmtId="0" fontId="12" fillId="0" borderId="0" xfId="0" applyFont="1" applyAlignment="1">
      <alignment horizontal="center"/>
    </xf>
    <xf numFmtId="0" fontId="2" fillId="0" borderId="1" xfId="0" applyFont="1" applyFill="1" applyBorder="1" applyAlignment="1">
      <alignment horizontal="left" vertical="top" wrapText="1"/>
    </xf>
    <xf numFmtId="0" fontId="2" fillId="0" borderId="1" xfId="0" applyFont="1" applyFill="1" applyBorder="1" applyAlignment="1">
      <alignment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wrapText="1"/>
    </xf>
    <xf numFmtId="0" fontId="2" fillId="0" borderId="9" xfId="0" applyFont="1" applyFill="1" applyBorder="1" applyAlignment="1">
      <alignment wrapText="1"/>
    </xf>
    <xf numFmtId="0" fontId="2" fillId="0" borderId="3" xfId="0" applyFont="1" applyFill="1" applyBorder="1" applyAlignment="1">
      <alignment wrapText="1"/>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2" fillId="0" borderId="1" xfId="0" applyNumberFormat="1" applyFont="1" applyFill="1" applyBorder="1" applyAlignment="1">
      <alignment horizontal="left" vertical="center"/>
    </xf>
    <xf numFmtId="0" fontId="0" fillId="0" borderId="1" xfId="0" applyNumberFormat="1" applyFill="1" applyBorder="1" applyAlignment="1">
      <alignment horizontal="lef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S72"/>
  <sheetViews>
    <sheetView view="pageBreakPreview" topLeftCell="A4" zoomScale="120" zoomScaleNormal="130" zoomScaleSheetLayoutView="120" workbookViewId="0">
      <selection activeCell="E8" sqref="E8"/>
    </sheetView>
  </sheetViews>
  <sheetFormatPr defaultColWidth="6.28515625" defaultRowHeight="22.5" customHeight="1"/>
  <cols>
    <col min="1" max="1" width="8.42578125" customWidth="1"/>
    <col min="2" max="2" width="9.28515625" customWidth="1"/>
    <col min="3" max="3" width="5.42578125" customWidth="1"/>
    <col min="4" max="4" width="4.85546875" customWidth="1"/>
    <col min="5" max="5" width="7.7109375" customWidth="1"/>
    <col min="6" max="6" width="6.140625" customWidth="1"/>
    <col min="7" max="7" width="4.7109375" customWidth="1"/>
    <col min="8" max="9" width="6.28515625" customWidth="1"/>
    <col min="10" max="10" width="6.85546875" customWidth="1"/>
    <col min="11" max="11" width="9.28515625" customWidth="1"/>
    <col min="12" max="12" width="8.42578125" customWidth="1"/>
    <col min="13" max="13" width="6.140625" customWidth="1"/>
    <col min="14" max="14" width="5.5703125" customWidth="1"/>
    <col min="16" max="16" width="5.7109375" customWidth="1"/>
    <col min="17" max="17" width="5.140625" customWidth="1"/>
    <col min="18" max="18" width="7.7109375" customWidth="1"/>
    <col min="19" max="19" width="8.5703125" customWidth="1"/>
  </cols>
  <sheetData>
    <row r="1" spans="1:19" ht="22.5" customHeight="1">
      <c r="A1" s="59" t="s">
        <v>287</v>
      </c>
      <c r="B1" s="59"/>
      <c r="C1" s="59"/>
      <c r="D1" s="59"/>
      <c r="E1" s="59"/>
      <c r="F1" s="59"/>
      <c r="G1" s="59"/>
      <c r="H1" s="59"/>
      <c r="I1" s="59"/>
      <c r="J1" s="59"/>
      <c r="K1" s="59"/>
      <c r="L1" s="59"/>
      <c r="M1" s="59"/>
      <c r="N1" s="59"/>
      <c r="O1" s="59"/>
      <c r="P1" s="59"/>
      <c r="Q1" s="59"/>
      <c r="R1" s="59"/>
      <c r="S1" s="60"/>
    </row>
    <row r="2" spans="1:19" ht="24.75" customHeight="1">
      <c r="A2" s="10" t="s">
        <v>0</v>
      </c>
      <c r="B2" s="10" t="s">
        <v>1</v>
      </c>
      <c r="C2" s="10" t="s">
        <v>75</v>
      </c>
      <c r="D2" s="11" t="s">
        <v>98</v>
      </c>
      <c r="E2" s="10" t="s">
        <v>2</v>
      </c>
      <c r="F2" s="10" t="s">
        <v>3</v>
      </c>
      <c r="G2" s="10" t="s">
        <v>4</v>
      </c>
      <c r="H2" s="10" t="s">
        <v>5</v>
      </c>
      <c r="I2" s="10" t="s">
        <v>6</v>
      </c>
      <c r="J2" s="10" t="s">
        <v>7</v>
      </c>
      <c r="K2" s="10" t="s">
        <v>8</v>
      </c>
      <c r="L2" s="10" t="s">
        <v>9</v>
      </c>
      <c r="M2" s="10" t="s">
        <v>10</v>
      </c>
      <c r="N2" s="10" t="s">
        <v>109</v>
      </c>
      <c r="O2" s="10" t="s">
        <v>11</v>
      </c>
      <c r="P2" s="10" t="s">
        <v>12</v>
      </c>
      <c r="Q2" s="10" t="s">
        <v>110</v>
      </c>
      <c r="R2" s="12" t="s">
        <v>13</v>
      </c>
      <c r="S2" s="10" t="s">
        <v>57</v>
      </c>
    </row>
    <row r="3" spans="1:19" ht="22.5" customHeight="1">
      <c r="A3" s="9">
        <v>45383</v>
      </c>
      <c r="B3" s="41">
        <v>0</v>
      </c>
      <c r="C3" s="42">
        <v>0</v>
      </c>
      <c r="D3" s="42"/>
      <c r="E3" s="43">
        <f>ROUND(SUM((B3+C3+D3)*0.5),0)</f>
        <v>0</v>
      </c>
      <c r="F3" s="41"/>
      <c r="G3" s="43">
        <v>0</v>
      </c>
      <c r="H3" s="43">
        <v>0</v>
      </c>
      <c r="I3" s="41"/>
      <c r="J3" s="41" t="s">
        <v>69</v>
      </c>
      <c r="K3" s="15">
        <f>SUM(B3:J3)</f>
        <v>0</v>
      </c>
      <c r="L3" s="44"/>
      <c r="M3" s="44"/>
      <c r="N3" s="44"/>
      <c r="O3" s="44"/>
      <c r="P3" s="44"/>
      <c r="Q3" s="44"/>
      <c r="R3" s="44"/>
      <c r="S3" s="45"/>
    </row>
    <row r="4" spans="1:19" ht="22.5" customHeight="1">
      <c r="A4" s="9">
        <v>45413</v>
      </c>
      <c r="B4" s="41">
        <v>0</v>
      </c>
      <c r="C4" s="42">
        <v>0</v>
      </c>
      <c r="D4" s="42"/>
      <c r="E4" s="43">
        <f>ROUND(SUM((B4+C4+D4)*0.5),0)</f>
        <v>0</v>
      </c>
      <c r="F4" s="41"/>
      <c r="G4" s="43">
        <v>0</v>
      </c>
      <c r="H4" s="43">
        <v>0</v>
      </c>
      <c r="I4" s="41"/>
      <c r="J4" s="41" t="s">
        <v>69</v>
      </c>
      <c r="K4" s="15">
        <f>SUM(B4:J4)</f>
        <v>0</v>
      </c>
      <c r="L4" s="44"/>
      <c r="M4" s="44"/>
      <c r="N4" s="44"/>
      <c r="O4" s="44"/>
      <c r="P4" s="44"/>
      <c r="Q4" s="44"/>
      <c r="R4" s="44"/>
      <c r="S4" s="45"/>
    </row>
    <row r="5" spans="1:19" ht="22.5" customHeight="1">
      <c r="A5" s="9">
        <v>45444</v>
      </c>
      <c r="B5" s="41">
        <v>0</v>
      </c>
      <c r="C5" s="42">
        <v>0</v>
      </c>
      <c r="D5" s="42"/>
      <c r="E5" s="43">
        <f>ROUND(SUM((B5+C5+D5)*0.5),0)</f>
        <v>0</v>
      </c>
      <c r="F5" s="41"/>
      <c r="G5" s="43">
        <v>0</v>
      </c>
      <c r="H5" s="43">
        <v>0</v>
      </c>
      <c r="I5" s="41"/>
      <c r="J5" s="41" t="s">
        <v>69</v>
      </c>
      <c r="K5" s="15">
        <f t="shared" ref="K5:K22" si="0">SUM(B5:J5)</f>
        <v>0</v>
      </c>
      <c r="L5" s="44"/>
      <c r="M5" s="44"/>
      <c r="N5" s="44"/>
      <c r="O5" s="44"/>
      <c r="P5" s="44"/>
      <c r="Q5" s="44"/>
      <c r="R5" s="44"/>
      <c r="S5" s="45"/>
    </row>
    <row r="6" spans="1:19" ht="22.5" customHeight="1">
      <c r="A6" s="9">
        <v>45474</v>
      </c>
      <c r="B6" s="41">
        <v>0</v>
      </c>
      <c r="C6" s="42">
        <v>0</v>
      </c>
      <c r="D6" s="42"/>
      <c r="E6" s="43">
        <f t="shared" ref="E6:E8" si="1">ROUND(SUM((B6+C6+D6)*0.5),0)</f>
        <v>0</v>
      </c>
      <c r="F6" s="41"/>
      <c r="G6" s="43">
        <v>0</v>
      </c>
      <c r="H6" s="43">
        <v>0</v>
      </c>
      <c r="I6" s="41"/>
      <c r="J6" s="41" t="s">
        <v>69</v>
      </c>
      <c r="K6" s="15">
        <f t="shared" si="0"/>
        <v>0</v>
      </c>
      <c r="L6" s="44"/>
      <c r="M6" s="44"/>
      <c r="N6" s="44"/>
      <c r="O6" s="44"/>
      <c r="P6" s="44"/>
      <c r="Q6" s="44"/>
      <c r="R6" s="44"/>
      <c r="S6" s="45"/>
    </row>
    <row r="7" spans="1:19" ht="22.5" customHeight="1">
      <c r="A7" s="9">
        <v>45505</v>
      </c>
      <c r="B7" s="41">
        <v>0</v>
      </c>
      <c r="C7" s="42">
        <v>0</v>
      </c>
      <c r="D7" s="42"/>
      <c r="E7" s="43">
        <f t="shared" si="1"/>
        <v>0</v>
      </c>
      <c r="F7" s="41"/>
      <c r="G7" s="43">
        <v>0</v>
      </c>
      <c r="H7" s="43">
        <v>0</v>
      </c>
      <c r="I7" s="41"/>
      <c r="J7" s="41" t="s">
        <v>69</v>
      </c>
      <c r="K7" s="15">
        <f t="shared" si="0"/>
        <v>0</v>
      </c>
      <c r="L7" s="44"/>
      <c r="M7" s="44"/>
      <c r="N7" s="44"/>
      <c r="O7" s="44"/>
      <c r="P7" s="44">
        <v>0</v>
      </c>
      <c r="Q7" s="44"/>
      <c r="R7" s="44"/>
      <c r="S7" s="45"/>
    </row>
    <row r="8" spans="1:19" ht="22.5" customHeight="1">
      <c r="A8" s="9">
        <v>45536</v>
      </c>
      <c r="B8" s="41">
        <v>0</v>
      </c>
      <c r="C8" s="42">
        <v>0</v>
      </c>
      <c r="D8" s="42"/>
      <c r="E8" s="43">
        <f t="shared" si="1"/>
        <v>0</v>
      </c>
      <c r="F8" s="41"/>
      <c r="G8" s="43">
        <v>0</v>
      </c>
      <c r="H8" s="43">
        <v>0</v>
      </c>
      <c r="I8" s="41"/>
      <c r="J8" s="41" t="s">
        <v>69</v>
      </c>
      <c r="K8" s="15">
        <f t="shared" si="0"/>
        <v>0</v>
      </c>
      <c r="L8" s="44"/>
      <c r="M8" s="44"/>
      <c r="N8" s="44"/>
      <c r="O8" s="44"/>
      <c r="P8" s="44"/>
      <c r="Q8" s="44"/>
      <c r="R8" s="44"/>
      <c r="S8" s="45"/>
    </row>
    <row r="9" spans="1:19" ht="22.5" customHeight="1">
      <c r="A9" s="9">
        <v>45566</v>
      </c>
      <c r="B9" s="41">
        <v>0</v>
      </c>
      <c r="C9" s="42">
        <v>0</v>
      </c>
      <c r="D9" s="42"/>
      <c r="E9" s="43">
        <f t="shared" ref="E9:E14" si="2">ROUND(SUM((B9+C9+D9)*0.53),0)</f>
        <v>0</v>
      </c>
      <c r="F9" s="41"/>
      <c r="G9" s="43">
        <v>0</v>
      </c>
      <c r="H9" s="43">
        <v>0</v>
      </c>
      <c r="I9" s="41"/>
      <c r="J9" s="41" t="s">
        <v>69</v>
      </c>
      <c r="K9" s="15">
        <f t="shared" si="0"/>
        <v>0</v>
      </c>
      <c r="L9" s="44"/>
      <c r="M9" s="44"/>
      <c r="N9" s="44"/>
      <c r="O9" s="44"/>
      <c r="P9" s="44"/>
      <c r="Q9" s="44"/>
      <c r="R9" s="44"/>
      <c r="S9" s="45"/>
    </row>
    <row r="10" spans="1:19" ht="22.5" customHeight="1">
      <c r="A10" s="9">
        <v>45597</v>
      </c>
      <c r="B10" s="41">
        <v>0</v>
      </c>
      <c r="C10" s="42">
        <v>0</v>
      </c>
      <c r="D10" s="42"/>
      <c r="E10" s="43">
        <f t="shared" si="2"/>
        <v>0</v>
      </c>
      <c r="F10" s="41"/>
      <c r="G10" s="43">
        <v>0</v>
      </c>
      <c r="H10" s="43">
        <v>0</v>
      </c>
      <c r="I10" s="41"/>
      <c r="J10" s="41" t="s">
        <v>69</v>
      </c>
      <c r="K10" s="15">
        <f t="shared" si="0"/>
        <v>0</v>
      </c>
      <c r="L10" s="44"/>
      <c r="M10" s="44"/>
      <c r="N10" s="44"/>
      <c r="O10" s="44"/>
      <c r="P10" s="44"/>
      <c r="Q10" s="44"/>
      <c r="R10" s="44"/>
      <c r="S10" s="45"/>
    </row>
    <row r="11" spans="1:19" ht="22.5" customHeight="1">
      <c r="A11" s="9">
        <v>45627</v>
      </c>
      <c r="B11" s="41">
        <v>0</v>
      </c>
      <c r="C11" s="42">
        <v>0</v>
      </c>
      <c r="D11" s="42"/>
      <c r="E11" s="43">
        <f t="shared" si="2"/>
        <v>0</v>
      </c>
      <c r="F11" s="41"/>
      <c r="G11" s="43">
        <v>0</v>
      </c>
      <c r="H11" s="43">
        <v>0</v>
      </c>
      <c r="I11" s="41"/>
      <c r="J11" s="41" t="s">
        <v>69</v>
      </c>
      <c r="K11" s="15">
        <f t="shared" si="0"/>
        <v>0</v>
      </c>
      <c r="L11" s="44"/>
      <c r="M11" s="44"/>
      <c r="N11" s="44"/>
      <c r="O11" s="44"/>
      <c r="P11" s="44"/>
      <c r="Q11" s="44"/>
      <c r="R11" s="44"/>
      <c r="S11" s="45"/>
    </row>
    <row r="12" spans="1:19" ht="22.5" customHeight="1">
      <c r="A12" s="9">
        <v>45658</v>
      </c>
      <c r="B12" s="41">
        <v>0</v>
      </c>
      <c r="C12" s="42">
        <v>0</v>
      </c>
      <c r="D12" s="42"/>
      <c r="E12" s="43">
        <f t="shared" si="2"/>
        <v>0</v>
      </c>
      <c r="F12" s="41"/>
      <c r="G12" s="43">
        <v>0</v>
      </c>
      <c r="H12" s="43">
        <v>0</v>
      </c>
      <c r="I12" s="41"/>
      <c r="J12" s="41" t="s">
        <v>69</v>
      </c>
      <c r="K12" s="15">
        <f t="shared" si="0"/>
        <v>0</v>
      </c>
      <c r="L12" s="44"/>
      <c r="M12" s="44"/>
      <c r="N12" s="44"/>
      <c r="O12" s="44"/>
      <c r="P12" s="44"/>
      <c r="Q12" s="44"/>
      <c r="R12" s="44"/>
      <c r="S12" s="45"/>
    </row>
    <row r="13" spans="1:19" ht="22.5" customHeight="1">
      <c r="A13" s="9">
        <v>45689</v>
      </c>
      <c r="B13" s="41">
        <v>0</v>
      </c>
      <c r="C13" s="42">
        <v>0</v>
      </c>
      <c r="D13" s="42"/>
      <c r="E13" s="43">
        <f t="shared" si="2"/>
        <v>0</v>
      </c>
      <c r="F13" s="41"/>
      <c r="G13" s="43">
        <v>0</v>
      </c>
      <c r="H13" s="43">
        <v>0</v>
      </c>
      <c r="I13" s="41"/>
      <c r="J13" s="41" t="s">
        <v>69</v>
      </c>
      <c r="K13" s="15">
        <f t="shared" si="0"/>
        <v>0</v>
      </c>
      <c r="L13" s="44"/>
      <c r="M13" s="44"/>
      <c r="N13" s="44"/>
      <c r="O13" s="44"/>
      <c r="P13" s="44">
        <v>0</v>
      </c>
      <c r="Q13" s="44"/>
      <c r="R13" s="44"/>
      <c r="S13" s="45"/>
    </row>
    <row r="14" spans="1:19" ht="22.5" customHeight="1">
      <c r="A14" s="9">
        <v>45717</v>
      </c>
      <c r="B14" s="41">
        <v>0</v>
      </c>
      <c r="C14" s="42">
        <v>0</v>
      </c>
      <c r="D14" s="42"/>
      <c r="E14" s="43">
        <f t="shared" si="2"/>
        <v>0</v>
      </c>
      <c r="F14" s="41"/>
      <c r="G14" s="43">
        <v>0</v>
      </c>
      <c r="H14" s="43">
        <v>0</v>
      </c>
      <c r="I14" s="41"/>
      <c r="J14" s="41" t="s">
        <v>69</v>
      </c>
      <c r="K14" s="57">
        <f>SUM(B14:J14)</f>
        <v>0</v>
      </c>
      <c r="L14" s="44"/>
      <c r="M14" s="44"/>
      <c r="N14" s="44"/>
      <c r="O14" s="44"/>
      <c r="P14" s="44"/>
      <c r="Q14" s="44"/>
      <c r="R14" s="44"/>
      <c r="S14" s="45"/>
    </row>
    <row r="15" spans="1:19" ht="22.5" customHeight="1">
      <c r="A15" s="13" t="s">
        <v>14</v>
      </c>
      <c r="B15" s="41"/>
      <c r="C15" s="16"/>
      <c r="D15" s="16"/>
      <c r="E15" s="15"/>
      <c r="F15" s="16"/>
      <c r="G15" s="15"/>
      <c r="H15" s="15"/>
      <c r="I15" s="15"/>
      <c r="J15" s="15"/>
      <c r="K15" s="15">
        <f t="shared" si="0"/>
        <v>0</v>
      </c>
      <c r="L15" s="16"/>
      <c r="M15" s="16"/>
      <c r="N15" s="16"/>
      <c r="O15" s="16"/>
      <c r="P15" s="16"/>
      <c r="Q15" s="16"/>
      <c r="R15" s="16"/>
      <c r="S15" s="46"/>
    </row>
    <row r="16" spans="1:19" ht="22.5" customHeight="1">
      <c r="A16" s="13" t="s">
        <v>15</v>
      </c>
      <c r="B16" s="41"/>
      <c r="C16" s="55" t="s">
        <v>69</v>
      </c>
      <c r="D16" s="15"/>
      <c r="E16" s="44" t="s">
        <v>69</v>
      </c>
      <c r="F16" s="16"/>
      <c r="G16" s="15"/>
      <c r="H16" s="15"/>
      <c r="I16" s="15"/>
      <c r="J16" s="15"/>
      <c r="K16" s="55">
        <f t="shared" si="0"/>
        <v>0</v>
      </c>
      <c r="L16" s="46"/>
      <c r="M16" s="16"/>
      <c r="N16" s="16"/>
      <c r="O16" s="16"/>
      <c r="P16" s="16"/>
      <c r="Q16" s="16"/>
      <c r="R16" s="44"/>
      <c r="S16" s="16"/>
    </row>
    <row r="17" spans="1:19" ht="22.5" customHeight="1">
      <c r="A17" s="13" t="s">
        <v>16</v>
      </c>
      <c r="C17" s="41" t="s">
        <v>69</v>
      </c>
      <c r="D17" s="15"/>
      <c r="E17" s="44" t="s">
        <v>69</v>
      </c>
      <c r="F17" s="16"/>
      <c r="G17" s="15"/>
      <c r="H17" s="15"/>
      <c r="I17" s="15"/>
      <c r="J17" s="15"/>
      <c r="K17" s="55">
        <f t="shared" si="0"/>
        <v>0</v>
      </c>
      <c r="L17" s="46"/>
      <c r="M17" s="16"/>
      <c r="N17" s="16"/>
      <c r="O17" s="16"/>
      <c r="P17" s="16"/>
      <c r="Q17" s="16"/>
      <c r="R17" s="44"/>
      <c r="S17" s="16"/>
    </row>
    <row r="18" spans="1:19" ht="22.5" customHeight="1">
      <c r="A18" s="13" t="s">
        <v>126</v>
      </c>
      <c r="B18" s="44" t="s">
        <v>69</v>
      </c>
      <c r="C18" s="56"/>
      <c r="E18" s="15"/>
      <c r="G18" s="15"/>
      <c r="H18" s="15"/>
      <c r="I18" s="15"/>
      <c r="J18" s="15"/>
      <c r="K18" s="55">
        <f t="shared" si="0"/>
        <v>0</v>
      </c>
      <c r="L18" s="44"/>
      <c r="M18" s="44"/>
      <c r="N18" s="44"/>
      <c r="O18" s="44"/>
      <c r="P18" s="16"/>
      <c r="Q18" s="44"/>
      <c r="R18" s="44"/>
      <c r="S18" s="46"/>
    </row>
    <row r="19" spans="1:19" ht="22.5" customHeight="1">
      <c r="A19" s="13" t="s">
        <v>77</v>
      </c>
      <c r="B19" s="41"/>
      <c r="D19" s="54"/>
      <c r="E19" s="15"/>
      <c r="F19" s="44"/>
      <c r="G19" s="15"/>
      <c r="H19" s="15"/>
      <c r="I19" s="15"/>
      <c r="J19" s="15"/>
      <c r="K19" s="55">
        <f t="shared" si="0"/>
        <v>0</v>
      </c>
      <c r="L19" s="44"/>
      <c r="M19" s="44"/>
      <c r="N19" s="44"/>
      <c r="O19" s="44"/>
      <c r="P19" s="16"/>
      <c r="Q19" s="44"/>
      <c r="R19" s="44"/>
      <c r="S19" s="46"/>
    </row>
    <row r="20" spans="1:19" ht="22.5" customHeight="1">
      <c r="A20" s="13" t="s">
        <v>17</v>
      </c>
      <c r="B20" s="41"/>
      <c r="C20" s="15"/>
      <c r="D20" s="15"/>
      <c r="E20" s="15"/>
      <c r="F20" s="16"/>
      <c r="G20" s="15"/>
      <c r="H20" s="15"/>
      <c r="I20" s="15"/>
      <c r="J20" s="15"/>
      <c r="K20" s="15">
        <f t="shared" si="0"/>
        <v>0</v>
      </c>
      <c r="L20" s="16"/>
      <c r="M20" s="16"/>
      <c r="N20" s="16"/>
      <c r="O20" s="16"/>
      <c r="P20" s="16"/>
      <c r="Q20" s="16"/>
      <c r="R20" s="16"/>
      <c r="S20" s="16"/>
    </row>
    <row r="21" spans="1:19" ht="22.5" customHeight="1">
      <c r="A21" s="14" t="s">
        <v>125</v>
      </c>
      <c r="B21" s="44">
        <v>0</v>
      </c>
      <c r="C21" s="44"/>
      <c r="D21" s="44"/>
      <c r="E21" s="44"/>
      <c r="F21" s="44"/>
      <c r="G21" s="44"/>
      <c r="H21" s="44"/>
      <c r="I21" s="15"/>
      <c r="J21" s="15"/>
      <c r="K21" s="15">
        <f t="shared" si="0"/>
        <v>0</v>
      </c>
      <c r="L21" s="44"/>
      <c r="M21" s="44"/>
      <c r="N21" s="44"/>
      <c r="O21" s="44"/>
      <c r="P21" s="16"/>
      <c r="Q21" s="44"/>
      <c r="R21" s="44"/>
      <c r="S21" s="16"/>
    </row>
    <row r="22" spans="1:19" ht="22.5" customHeight="1">
      <c r="A22" s="14" t="s">
        <v>112</v>
      </c>
      <c r="B22" s="15"/>
      <c r="C22" s="15"/>
      <c r="D22" s="15"/>
      <c r="E22" s="15"/>
      <c r="F22" s="16"/>
      <c r="G22" s="15"/>
      <c r="H22" s="44"/>
      <c r="I22" s="15"/>
      <c r="J22" s="15"/>
      <c r="K22" s="15">
        <f t="shared" si="0"/>
        <v>0</v>
      </c>
      <c r="L22" s="16"/>
      <c r="M22" s="16"/>
      <c r="N22" s="16"/>
      <c r="O22" s="16"/>
      <c r="P22" s="16"/>
      <c r="Q22" s="16"/>
      <c r="R22" s="16"/>
      <c r="S22" s="46"/>
    </row>
    <row r="23" spans="1:19" ht="22.5" customHeight="1">
      <c r="A23" s="13" t="s">
        <v>8</v>
      </c>
      <c r="B23" s="15">
        <f t="shared" ref="B23:S23" si="3">SUM(B3:B22)</f>
        <v>0</v>
      </c>
      <c r="C23" s="15">
        <f t="shared" si="3"/>
        <v>0</v>
      </c>
      <c r="D23" s="15">
        <f t="shared" si="3"/>
        <v>0</v>
      </c>
      <c r="E23" s="15">
        <f t="shared" si="3"/>
        <v>0</v>
      </c>
      <c r="F23" s="15">
        <f t="shared" si="3"/>
        <v>0</v>
      </c>
      <c r="G23" s="15">
        <f t="shared" si="3"/>
        <v>0</v>
      </c>
      <c r="H23" s="15">
        <f t="shared" si="3"/>
        <v>0</v>
      </c>
      <c r="I23" s="15">
        <f t="shared" si="3"/>
        <v>0</v>
      </c>
      <c r="J23" s="15">
        <f t="shared" si="3"/>
        <v>0</v>
      </c>
      <c r="K23" s="15">
        <f t="shared" si="3"/>
        <v>0</v>
      </c>
      <c r="L23" s="15">
        <f t="shared" si="3"/>
        <v>0</v>
      </c>
      <c r="M23" s="15">
        <f t="shared" si="3"/>
        <v>0</v>
      </c>
      <c r="N23" s="15">
        <f t="shared" si="3"/>
        <v>0</v>
      </c>
      <c r="O23" s="15">
        <f t="shared" si="3"/>
        <v>0</v>
      </c>
      <c r="P23" s="15">
        <f t="shared" si="3"/>
        <v>0</v>
      </c>
      <c r="Q23" s="15">
        <f t="shared" si="3"/>
        <v>0</v>
      </c>
      <c r="R23" s="15">
        <f>SUM(R3:R22)</f>
        <v>0</v>
      </c>
      <c r="S23" s="15">
        <f t="shared" si="3"/>
        <v>0</v>
      </c>
    </row>
    <row r="24" spans="1:19" ht="22.5" customHeight="1">
      <c r="A24" s="61" t="s">
        <v>70</v>
      </c>
      <c r="B24" s="61"/>
      <c r="C24" s="61"/>
      <c r="D24" s="61"/>
      <c r="E24" s="61"/>
      <c r="F24" s="61"/>
      <c r="G24" s="61"/>
      <c r="H24" s="61"/>
      <c r="I24" s="61"/>
      <c r="J24" s="61"/>
      <c r="K24" s="61"/>
      <c r="L24" s="61"/>
      <c r="M24" s="61"/>
      <c r="N24" s="61"/>
      <c r="O24" s="61"/>
      <c r="P24" s="61"/>
      <c r="Q24" s="61"/>
      <c r="R24" s="61"/>
      <c r="S24" s="61"/>
    </row>
    <row r="25" spans="1:19" ht="22.5" customHeight="1">
      <c r="A25" s="2"/>
      <c r="B25" s="2"/>
      <c r="C25" s="2"/>
      <c r="D25" s="2"/>
      <c r="E25" s="2"/>
      <c r="F25" s="2"/>
      <c r="G25" s="2"/>
      <c r="H25" s="2"/>
      <c r="I25" s="2"/>
      <c r="J25" s="2"/>
      <c r="K25" s="2"/>
      <c r="L25" s="2"/>
      <c r="M25" s="2"/>
      <c r="N25" s="2"/>
      <c r="O25" s="2"/>
      <c r="P25" s="2"/>
      <c r="Q25" s="2"/>
      <c r="R25" s="2"/>
      <c r="S25" s="2"/>
    </row>
    <row r="26" spans="1:19" ht="22.5" customHeight="1">
      <c r="A26" s="62" t="s">
        <v>246</v>
      </c>
      <c r="B26" s="62"/>
      <c r="C26" s="62"/>
      <c r="D26" s="62"/>
      <c r="E26" s="62"/>
      <c r="F26" s="63" t="s">
        <v>69</v>
      </c>
      <c r="G26" s="64"/>
      <c r="H26" s="64"/>
      <c r="I26" s="64"/>
      <c r="J26" s="64"/>
      <c r="K26" s="64"/>
      <c r="L26" s="2"/>
      <c r="M26" s="2"/>
      <c r="N26" s="2"/>
      <c r="O26" s="2"/>
      <c r="P26" s="2"/>
      <c r="Q26" s="2"/>
      <c r="R26" s="2"/>
      <c r="S26" s="2"/>
    </row>
    <row r="27" spans="1:19" ht="22.5" customHeight="1">
      <c r="A27" s="62" t="s">
        <v>54</v>
      </c>
      <c r="B27" s="62"/>
      <c r="C27" s="62"/>
      <c r="D27" s="62"/>
      <c r="E27" s="62"/>
      <c r="F27" s="63"/>
      <c r="G27" s="64"/>
      <c r="H27" s="64"/>
      <c r="I27" s="64"/>
      <c r="J27" s="64"/>
      <c r="K27" s="64"/>
      <c r="L27" s="2"/>
      <c r="M27" s="2"/>
      <c r="N27" s="2"/>
      <c r="O27" s="2"/>
      <c r="P27" s="2"/>
      <c r="Q27" s="2"/>
      <c r="R27" s="2"/>
      <c r="S27" s="2"/>
    </row>
    <row r="28" spans="1:19" ht="22.5" customHeight="1">
      <c r="A28" s="62" t="s">
        <v>56</v>
      </c>
      <c r="B28" s="62"/>
      <c r="C28" s="62"/>
      <c r="D28" s="62"/>
      <c r="E28" s="62"/>
      <c r="F28" s="63"/>
      <c r="G28" s="64"/>
      <c r="H28" s="64"/>
      <c r="I28" s="64"/>
      <c r="J28" s="64"/>
      <c r="K28" s="64"/>
      <c r="L28" s="2"/>
      <c r="M28" s="2"/>
      <c r="N28" s="2"/>
      <c r="O28" s="2"/>
      <c r="P28" s="2"/>
      <c r="Q28" s="2"/>
      <c r="R28" s="2"/>
      <c r="S28" s="2"/>
    </row>
    <row r="29" spans="1:19" ht="22.5" customHeight="1">
      <c r="A29" s="65" t="s">
        <v>55</v>
      </c>
      <c r="B29" s="65"/>
      <c r="C29" s="65"/>
      <c r="D29" s="65"/>
      <c r="E29" s="65"/>
      <c r="F29" s="66"/>
      <c r="G29" s="67"/>
      <c r="H29" s="67"/>
      <c r="I29" s="67"/>
      <c r="J29" s="67"/>
      <c r="K29" s="67"/>
      <c r="L29" s="2"/>
      <c r="M29" s="2"/>
      <c r="N29" s="2"/>
      <c r="O29" s="2"/>
      <c r="P29" s="2"/>
      <c r="Q29" s="2"/>
      <c r="R29" s="2"/>
      <c r="S29" s="2"/>
    </row>
    <row r="30" spans="1:19" ht="22.5" customHeight="1">
      <c r="A30" s="68" t="s">
        <v>115</v>
      </c>
      <c r="B30" s="69"/>
      <c r="C30" s="69"/>
      <c r="D30" s="69"/>
      <c r="E30" s="70"/>
      <c r="F30" s="71"/>
      <c r="G30" s="72"/>
      <c r="H30" s="72"/>
      <c r="I30" s="72"/>
      <c r="J30" s="72"/>
      <c r="K30" s="73"/>
      <c r="L30" s="2"/>
      <c r="M30" s="2"/>
      <c r="N30" s="2"/>
      <c r="O30" s="2"/>
      <c r="P30" s="2"/>
      <c r="Q30" s="2"/>
      <c r="R30" s="2"/>
      <c r="S30" s="2"/>
    </row>
    <row r="31" spans="1:19" ht="24.75" customHeight="1">
      <c r="A31" s="74" t="s">
        <v>84</v>
      </c>
      <c r="B31" s="74"/>
      <c r="C31" s="74"/>
      <c r="D31" s="74"/>
      <c r="E31" s="74"/>
      <c r="F31" s="75"/>
      <c r="G31" s="47" t="s">
        <v>260</v>
      </c>
      <c r="H31" s="3"/>
      <c r="I31" s="4"/>
      <c r="J31" s="4"/>
      <c r="K31" s="3"/>
      <c r="L31" s="2"/>
      <c r="M31" s="2"/>
      <c r="N31" s="2"/>
      <c r="O31" s="2"/>
      <c r="P31" s="2"/>
      <c r="Q31" s="2"/>
      <c r="R31" s="2"/>
      <c r="S31" s="2"/>
    </row>
    <row r="32" spans="1:19" ht="22.5" customHeight="1">
      <c r="A32" s="76" t="s">
        <v>90</v>
      </c>
      <c r="B32" s="76"/>
      <c r="C32" s="76"/>
      <c r="D32" s="76"/>
      <c r="E32" s="76"/>
      <c r="F32" s="76"/>
      <c r="G32" s="77" t="s">
        <v>214</v>
      </c>
      <c r="H32" s="77"/>
      <c r="I32" s="77"/>
      <c r="J32" s="2"/>
      <c r="K32" s="2"/>
      <c r="L32" s="2"/>
      <c r="M32" s="2"/>
      <c r="N32" s="2"/>
      <c r="O32" s="2"/>
      <c r="P32" s="2"/>
      <c r="Q32" s="2"/>
      <c r="R32" s="2"/>
      <c r="S32" s="2"/>
    </row>
    <row r="33" spans="1:19" ht="22.5" customHeight="1">
      <c r="A33" s="2"/>
      <c r="B33" s="2"/>
      <c r="C33" s="2"/>
      <c r="D33" s="2"/>
      <c r="E33" s="2"/>
      <c r="F33" s="2"/>
      <c r="G33" s="2"/>
      <c r="H33" s="2"/>
      <c r="I33" s="2"/>
      <c r="J33" s="2"/>
      <c r="K33" s="2"/>
      <c r="L33" s="2"/>
      <c r="M33" s="2"/>
      <c r="N33" s="2"/>
      <c r="O33" s="2"/>
      <c r="P33" s="2"/>
      <c r="Q33" s="2"/>
      <c r="R33" s="2"/>
      <c r="S33" s="2"/>
    </row>
    <row r="35" spans="1:19" ht="22.5" customHeight="1">
      <c r="A35" s="78" t="s">
        <v>50</v>
      </c>
      <c r="B35" s="79"/>
      <c r="C35" s="79"/>
      <c r="D35" s="79"/>
      <c r="E35" s="80"/>
      <c r="F35" s="10">
        <v>1</v>
      </c>
      <c r="G35" s="10">
        <v>2</v>
      </c>
      <c r="H35" s="10">
        <v>3</v>
      </c>
      <c r="I35" s="10">
        <v>4</v>
      </c>
      <c r="J35" s="10">
        <v>5</v>
      </c>
      <c r="K35" s="10" t="s">
        <v>22</v>
      </c>
      <c r="L35" s="1"/>
      <c r="M35" s="81" t="s">
        <v>74</v>
      </c>
      <c r="N35" s="81"/>
      <c r="O35" s="81"/>
      <c r="P35" s="81"/>
      <c r="Q35" s="81"/>
      <c r="R35" s="82"/>
      <c r="S35" s="82"/>
    </row>
    <row r="36" spans="1:19" ht="18" customHeight="1">
      <c r="A36" s="62" t="s">
        <v>117</v>
      </c>
      <c r="B36" s="62"/>
      <c r="C36" s="62"/>
      <c r="D36" s="62"/>
      <c r="E36" s="62"/>
      <c r="F36" s="44"/>
      <c r="G36" s="44"/>
      <c r="H36" s="44"/>
      <c r="I36" s="44"/>
      <c r="J36" s="44"/>
      <c r="K36" s="15"/>
      <c r="M36" s="81" t="s">
        <v>44</v>
      </c>
      <c r="N36" s="81"/>
      <c r="O36" s="81"/>
      <c r="P36" s="81"/>
      <c r="Q36" s="81"/>
      <c r="R36" s="83"/>
      <c r="S36" s="84"/>
    </row>
    <row r="37" spans="1:19" ht="18" customHeight="1">
      <c r="A37" s="62" t="s">
        <v>19</v>
      </c>
      <c r="B37" s="62"/>
      <c r="C37" s="62"/>
      <c r="D37" s="62"/>
      <c r="E37" s="62"/>
      <c r="F37" s="44"/>
      <c r="G37" s="44"/>
      <c r="H37" s="44"/>
      <c r="I37" s="44"/>
      <c r="J37" s="44"/>
      <c r="K37" s="15"/>
      <c r="M37" s="81" t="s">
        <v>45</v>
      </c>
      <c r="N37" s="81"/>
      <c r="O37" s="81"/>
      <c r="P37" s="81"/>
      <c r="Q37" s="81"/>
      <c r="R37" s="83"/>
      <c r="S37" s="84"/>
    </row>
    <row r="38" spans="1:19" ht="16.5" customHeight="1">
      <c r="A38" s="62" t="s">
        <v>20</v>
      </c>
      <c r="B38" s="62"/>
      <c r="C38" s="62"/>
      <c r="D38" s="62"/>
      <c r="E38" s="62"/>
      <c r="F38" s="44"/>
      <c r="G38" s="44"/>
      <c r="H38" s="44"/>
      <c r="I38" s="44"/>
      <c r="J38" s="44"/>
      <c r="K38" s="15"/>
      <c r="M38" s="85" t="s">
        <v>47</v>
      </c>
      <c r="N38" s="85"/>
      <c r="O38" s="85"/>
      <c r="P38" s="85"/>
      <c r="Q38" s="85"/>
      <c r="R38" s="83"/>
      <c r="S38" s="84"/>
    </row>
    <row r="39" spans="1:19" ht="16.5" customHeight="1">
      <c r="A39" s="62" t="s">
        <v>21</v>
      </c>
      <c r="B39" s="62"/>
      <c r="C39" s="62"/>
      <c r="D39" s="62"/>
      <c r="E39" s="62"/>
      <c r="F39" s="62"/>
      <c r="G39" s="62"/>
      <c r="H39" s="62"/>
      <c r="I39" s="62"/>
      <c r="J39" s="62"/>
      <c r="K39" s="44"/>
      <c r="M39" s="85" t="s">
        <v>48</v>
      </c>
      <c r="N39" s="85"/>
      <c r="O39" s="85"/>
      <c r="P39" s="85"/>
      <c r="Q39" s="85"/>
      <c r="R39" s="83"/>
      <c r="S39" s="84"/>
    </row>
    <row r="40" spans="1:19" ht="16.5" customHeight="1">
      <c r="A40" s="62" t="s">
        <v>18</v>
      </c>
      <c r="B40" s="62"/>
      <c r="C40" s="62"/>
      <c r="D40" s="62"/>
      <c r="E40" s="62"/>
      <c r="F40" s="62"/>
      <c r="G40" s="62"/>
      <c r="H40" s="62"/>
      <c r="I40" s="62"/>
      <c r="J40" s="62"/>
      <c r="K40" s="44"/>
      <c r="M40" s="85" t="s">
        <v>49</v>
      </c>
      <c r="N40" s="85"/>
      <c r="O40" s="85"/>
      <c r="P40" s="85"/>
      <c r="Q40" s="85"/>
      <c r="R40" s="83"/>
      <c r="S40" s="84"/>
    </row>
    <row r="41" spans="1:19" ht="15" customHeight="1">
      <c r="A41" s="68" t="s">
        <v>114</v>
      </c>
      <c r="B41" s="69"/>
      <c r="C41" s="69"/>
      <c r="D41" s="69"/>
      <c r="E41" s="69"/>
      <c r="F41" s="69"/>
      <c r="G41" s="69"/>
      <c r="H41" s="69"/>
      <c r="I41" s="69"/>
      <c r="J41" s="70"/>
      <c r="K41" s="44"/>
      <c r="M41" s="86" t="s">
        <v>76</v>
      </c>
      <c r="N41" s="87"/>
      <c r="O41" s="87"/>
      <c r="P41" s="87"/>
      <c r="Q41" s="88"/>
      <c r="R41" s="82"/>
      <c r="S41" s="82"/>
    </row>
    <row r="42" spans="1:19" ht="15.75" customHeight="1">
      <c r="A42" s="68" t="s">
        <v>46</v>
      </c>
      <c r="B42" s="96"/>
      <c r="C42" s="96"/>
      <c r="D42" s="96"/>
      <c r="E42" s="96"/>
      <c r="F42" s="96"/>
      <c r="G42" s="96"/>
      <c r="H42" s="96"/>
      <c r="I42" s="96"/>
      <c r="J42" s="96"/>
      <c r="K42" s="44"/>
      <c r="M42" s="97" t="s">
        <v>71</v>
      </c>
      <c r="N42" s="98"/>
      <c r="O42" s="98"/>
      <c r="P42" s="98"/>
      <c r="Q42" s="99"/>
      <c r="R42" s="100" t="s">
        <v>73</v>
      </c>
      <c r="S42" s="101"/>
    </row>
    <row r="43" spans="1:19" ht="18.75" customHeight="1">
      <c r="A43" s="104" t="s">
        <v>263</v>
      </c>
      <c r="B43" s="105"/>
      <c r="C43" s="105"/>
      <c r="D43" s="105"/>
      <c r="E43" s="105"/>
      <c r="F43" s="105"/>
      <c r="G43" s="105"/>
      <c r="H43" s="106"/>
      <c r="I43" s="48"/>
      <c r="J43" s="15">
        <f>Q23</f>
        <v>0</v>
      </c>
      <c r="K43" s="15">
        <f>+I43+J43</f>
        <v>0</v>
      </c>
      <c r="M43" s="107" t="s">
        <v>72</v>
      </c>
      <c r="N43" s="108"/>
      <c r="O43" s="108"/>
      <c r="P43" s="108"/>
      <c r="Q43" s="109"/>
      <c r="R43" s="102"/>
      <c r="S43" s="103"/>
    </row>
    <row r="44" spans="1:19" ht="14.25" customHeight="1">
      <c r="A44" s="94" t="s">
        <v>58</v>
      </c>
      <c r="B44" s="94"/>
      <c r="C44" s="94"/>
      <c r="D44" s="94"/>
      <c r="E44" s="94"/>
      <c r="F44" s="94"/>
      <c r="G44" s="94"/>
      <c r="H44" s="94"/>
      <c r="I44" s="94"/>
      <c r="J44" s="94"/>
      <c r="K44" s="44"/>
      <c r="M44" s="89" t="s">
        <v>78</v>
      </c>
      <c r="N44" s="90"/>
      <c r="O44" s="90"/>
      <c r="P44" s="90"/>
      <c r="Q44" s="91"/>
      <c r="R44" s="92"/>
      <c r="S44" s="93"/>
    </row>
    <row r="45" spans="1:19" ht="16.5" customHeight="1">
      <c r="A45" s="94" t="s">
        <v>59</v>
      </c>
      <c r="B45" s="94"/>
      <c r="C45" s="94"/>
      <c r="D45" s="94"/>
      <c r="E45" s="94"/>
      <c r="F45" s="94"/>
      <c r="G45" s="94"/>
      <c r="H45" s="94"/>
      <c r="I45" s="94"/>
      <c r="J45" s="94"/>
      <c r="K45" s="44"/>
      <c r="M45" s="95"/>
      <c r="N45" s="95"/>
      <c r="O45" s="95"/>
      <c r="P45" s="95"/>
      <c r="Q45" s="95"/>
      <c r="R45" s="95"/>
      <c r="S45" s="3"/>
    </row>
    <row r="46" spans="1:19" ht="15.75" customHeight="1">
      <c r="A46" s="94" t="s">
        <v>116</v>
      </c>
      <c r="B46" s="94"/>
      <c r="C46" s="94"/>
      <c r="D46" s="94"/>
      <c r="E46" s="94"/>
      <c r="F46" s="94"/>
      <c r="G46" s="94"/>
      <c r="H46" s="94"/>
      <c r="I46" s="94"/>
      <c r="J46" s="94"/>
      <c r="K46" s="44"/>
      <c r="M46" s="6"/>
      <c r="N46" s="6"/>
      <c r="O46" s="6"/>
      <c r="P46" s="6"/>
      <c r="Q46" s="6"/>
      <c r="R46" s="6"/>
      <c r="S46" s="6"/>
    </row>
    <row r="47" spans="1:19" ht="15.75" customHeight="1">
      <c r="A47" s="94" t="s">
        <v>60</v>
      </c>
      <c r="B47" s="94"/>
      <c r="C47" s="94"/>
      <c r="D47" s="94"/>
      <c r="E47" s="94"/>
      <c r="F47" s="94"/>
      <c r="G47" s="94"/>
      <c r="H47" s="94"/>
      <c r="I47" s="94"/>
      <c r="J47" s="94"/>
      <c r="K47" s="44"/>
      <c r="M47" s="6"/>
      <c r="N47" s="6"/>
      <c r="O47" s="6"/>
      <c r="P47" s="6"/>
      <c r="Q47" s="6"/>
      <c r="R47" s="6"/>
      <c r="S47" s="6"/>
    </row>
    <row r="48" spans="1:19" ht="15" customHeight="1">
      <c r="A48" s="94" t="s">
        <v>61</v>
      </c>
      <c r="B48" s="94"/>
      <c r="C48" s="94"/>
      <c r="D48" s="94"/>
      <c r="E48" s="94"/>
      <c r="F48" s="94"/>
      <c r="G48" s="94"/>
      <c r="H48" s="94"/>
      <c r="I48" s="94"/>
      <c r="J48" s="94"/>
      <c r="K48" s="44"/>
    </row>
    <row r="49" spans="1:19" ht="22.5" customHeight="1">
      <c r="A49" s="68" t="s">
        <v>97</v>
      </c>
      <c r="B49" s="69"/>
      <c r="C49" s="69"/>
      <c r="D49" s="69"/>
      <c r="E49" s="69"/>
      <c r="F49" s="69"/>
      <c r="G49" s="69"/>
      <c r="H49" s="69"/>
      <c r="I49" s="69"/>
      <c r="J49" s="70"/>
      <c r="K49" s="49"/>
    </row>
    <row r="50" spans="1:19" ht="22.5" customHeight="1">
      <c r="A50" s="7"/>
      <c r="B50" s="7"/>
      <c r="C50" s="7"/>
      <c r="D50" s="7"/>
      <c r="E50" s="7"/>
      <c r="F50" s="7"/>
      <c r="G50" s="7"/>
      <c r="H50" s="7"/>
      <c r="I50" s="7"/>
      <c r="J50" s="7"/>
    </row>
    <row r="51" spans="1:19" ht="22.5" customHeight="1">
      <c r="L51" s="32"/>
      <c r="M51" s="32"/>
    </row>
    <row r="52" spans="1:19" ht="22.5" customHeight="1">
      <c r="A52" s="50" t="s">
        <v>264</v>
      </c>
      <c r="B52" s="50"/>
      <c r="C52" s="50"/>
      <c r="D52" s="50"/>
      <c r="E52" s="50"/>
      <c r="F52" s="50"/>
      <c r="G52" s="50"/>
      <c r="H52" s="50"/>
      <c r="I52" s="50"/>
      <c r="J52" s="50"/>
      <c r="K52" s="50"/>
      <c r="L52" s="51"/>
      <c r="M52" s="51"/>
      <c r="N52" s="52"/>
    </row>
    <row r="53" spans="1:19" ht="22.5" customHeight="1">
      <c r="A53" s="33" t="s">
        <v>99</v>
      </c>
      <c r="B53" s="33"/>
      <c r="C53" s="33"/>
      <c r="D53" s="33"/>
      <c r="E53" s="33"/>
      <c r="F53" s="33"/>
      <c r="G53" s="33"/>
      <c r="H53" s="33"/>
      <c r="I53" s="33"/>
      <c r="J53" s="33"/>
      <c r="K53" s="33"/>
    </row>
    <row r="55" spans="1:19" ht="22.5" customHeight="1">
      <c r="A55" s="58" t="s">
        <v>247</v>
      </c>
      <c r="B55" s="58"/>
      <c r="C55" s="58"/>
      <c r="D55" s="58"/>
      <c r="E55" s="58"/>
      <c r="F55" s="58"/>
      <c r="G55" s="58"/>
      <c r="H55" s="58"/>
      <c r="I55" s="58"/>
      <c r="J55" s="58"/>
      <c r="K55" s="58"/>
      <c r="L55" s="58"/>
      <c r="M55" s="58"/>
      <c r="N55" s="58"/>
      <c r="O55" s="58"/>
      <c r="P55" s="58"/>
      <c r="Q55" s="58"/>
      <c r="R55" s="58"/>
      <c r="S55" s="58"/>
    </row>
    <row r="56" spans="1:19" ht="22.5" customHeight="1">
      <c r="A56" s="58" t="s">
        <v>248</v>
      </c>
      <c r="B56" s="58"/>
      <c r="C56" s="58"/>
      <c r="D56" s="58"/>
      <c r="E56" s="58"/>
      <c r="F56" s="58"/>
      <c r="G56" s="58"/>
      <c r="H56" s="58"/>
      <c r="I56" s="58"/>
      <c r="J56" s="58"/>
      <c r="K56" s="58"/>
      <c r="L56" s="58"/>
      <c r="M56" s="58"/>
      <c r="N56" s="58"/>
      <c r="O56" s="58"/>
      <c r="P56" s="58"/>
      <c r="Q56" s="58"/>
      <c r="R56" s="58"/>
      <c r="S56" s="58"/>
    </row>
    <row r="57" spans="1:19" ht="22.5" customHeight="1">
      <c r="A57" s="58" t="s">
        <v>249</v>
      </c>
      <c r="B57" s="58"/>
      <c r="C57" s="58"/>
      <c r="D57" s="58"/>
      <c r="E57" s="58"/>
      <c r="F57" s="58"/>
      <c r="G57" s="58"/>
      <c r="H57" s="58"/>
      <c r="I57" s="58"/>
      <c r="J57" s="58"/>
      <c r="K57" s="58"/>
      <c r="L57" s="58"/>
      <c r="M57" s="58"/>
      <c r="N57" s="58"/>
      <c r="O57" s="58"/>
      <c r="P57" s="58"/>
      <c r="Q57" s="58"/>
      <c r="R57" s="58"/>
      <c r="S57" s="58"/>
    </row>
    <row r="58" spans="1:19" ht="22.5" customHeight="1">
      <c r="A58" s="58" t="s">
        <v>288</v>
      </c>
      <c r="B58" s="58"/>
      <c r="C58" s="58"/>
      <c r="D58" s="58"/>
      <c r="E58" s="58"/>
      <c r="F58" s="58"/>
      <c r="G58" s="58"/>
      <c r="H58" s="58"/>
      <c r="I58" s="58"/>
      <c r="J58" s="58"/>
      <c r="K58" s="58"/>
      <c r="L58" s="58"/>
      <c r="M58" s="58"/>
      <c r="N58" s="58"/>
      <c r="O58" s="58"/>
      <c r="P58" s="58"/>
      <c r="Q58" s="58"/>
      <c r="R58" s="58"/>
      <c r="S58" s="58"/>
    </row>
    <row r="59" spans="1:19" ht="22.5" customHeight="1">
      <c r="A59" s="58" t="s">
        <v>250</v>
      </c>
      <c r="B59" s="58"/>
      <c r="C59" s="58"/>
      <c r="D59" s="58"/>
      <c r="E59" s="58"/>
      <c r="F59" s="58"/>
      <c r="G59" s="58"/>
      <c r="H59" s="58"/>
      <c r="I59" s="58"/>
      <c r="J59" s="58"/>
      <c r="K59" s="58"/>
      <c r="L59" s="58"/>
      <c r="M59" s="58"/>
      <c r="N59" s="58"/>
      <c r="O59" s="58"/>
      <c r="P59" s="58"/>
      <c r="Q59" s="58"/>
      <c r="R59" s="58"/>
      <c r="S59" s="58"/>
    </row>
    <row r="60" spans="1:19" ht="22.5" customHeight="1">
      <c r="A60" s="58" t="s">
        <v>251</v>
      </c>
      <c r="B60" s="58"/>
      <c r="C60" s="58"/>
      <c r="D60" s="58"/>
      <c r="E60" s="58"/>
      <c r="F60" s="58"/>
      <c r="G60" s="58"/>
      <c r="H60" s="58"/>
      <c r="I60" s="58"/>
      <c r="J60" s="58"/>
      <c r="K60" s="58"/>
      <c r="L60" s="58"/>
      <c r="M60" s="58"/>
      <c r="N60" s="58"/>
      <c r="O60" s="58"/>
      <c r="P60" s="58"/>
      <c r="Q60" s="58"/>
      <c r="R60" s="58"/>
      <c r="S60" s="58"/>
    </row>
    <row r="61" spans="1:19" ht="22.5" customHeight="1">
      <c r="A61" s="58" t="s">
        <v>289</v>
      </c>
      <c r="B61" s="58"/>
      <c r="C61" s="58"/>
      <c r="D61" s="58"/>
      <c r="E61" s="58"/>
      <c r="F61" s="58"/>
      <c r="G61" s="58"/>
      <c r="H61" s="58"/>
      <c r="I61" s="58"/>
      <c r="J61" s="58"/>
      <c r="K61" s="58"/>
      <c r="L61" s="58"/>
      <c r="M61" s="58"/>
      <c r="N61" s="58"/>
      <c r="O61" s="58"/>
      <c r="P61" s="58"/>
      <c r="Q61" s="58"/>
      <c r="R61" s="58"/>
      <c r="S61" s="58"/>
    </row>
    <row r="62" spans="1:19" ht="51.75" customHeight="1">
      <c r="A62" s="58" t="s">
        <v>252</v>
      </c>
      <c r="B62" s="58"/>
      <c r="C62" s="58"/>
      <c r="D62" s="58"/>
      <c r="E62" s="58"/>
      <c r="F62" s="58"/>
      <c r="G62" s="58"/>
      <c r="H62" s="58"/>
      <c r="I62" s="58"/>
      <c r="J62" s="58"/>
      <c r="K62" s="58"/>
      <c r="L62" s="58"/>
      <c r="M62" s="58"/>
      <c r="N62" s="58"/>
      <c r="O62" s="58"/>
      <c r="P62" s="58"/>
      <c r="Q62" s="58"/>
      <c r="R62" s="58"/>
      <c r="S62" s="58"/>
    </row>
    <row r="63" spans="1:19" ht="22.5" customHeight="1">
      <c r="A63" s="58" t="s">
        <v>253</v>
      </c>
      <c r="B63" s="58"/>
      <c r="C63" s="58"/>
      <c r="D63" s="58"/>
      <c r="E63" s="58"/>
      <c r="F63" s="58"/>
      <c r="G63" s="58"/>
      <c r="H63" s="58"/>
      <c r="I63" s="58"/>
      <c r="J63" s="58"/>
      <c r="K63" s="58"/>
      <c r="L63" s="58"/>
      <c r="M63" s="58"/>
      <c r="N63" s="58"/>
      <c r="O63" s="58"/>
      <c r="P63" s="58"/>
      <c r="Q63" s="58"/>
      <c r="R63" s="58"/>
      <c r="S63" s="58"/>
    </row>
    <row r="64" spans="1:19" ht="28.5" customHeight="1">
      <c r="A64" s="58" t="s">
        <v>290</v>
      </c>
      <c r="B64" s="58"/>
      <c r="C64" s="58"/>
      <c r="D64" s="58"/>
      <c r="E64" s="58"/>
      <c r="F64" s="58"/>
      <c r="G64" s="58"/>
      <c r="H64" s="58"/>
      <c r="I64" s="58"/>
      <c r="J64" s="58"/>
      <c r="K64" s="58"/>
      <c r="L64" s="58"/>
      <c r="M64" s="58"/>
      <c r="N64" s="58"/>
      <c r="O64" s="58"/>
      <c r="P64" s="58"/>
      <c r="Q64" s="58"/>
      <c r="R64" s="58"/>
      <c r="S64" s="58"/>
    </row>
    <row r="65" spans="1:19" ht="20.25" customHeight="1">
      <c r="A65" s="58" t="s">
        <v>254</v>
      </c>
      <c r="B65" s="58"/>
      <c r="C65" s="58"/>
      <c r="D65" s="58"/>
      <c r="E65" s="58"/>
      <c r="F65" s="58"/>
      <c r="G65" s="58"/>
      <c r="H65" s="58"/>
      <c r="I65" s="58"/>
      <c r="J65" s="58"/>
      <c r="K65" s="58"/>
      <c r="L65" s="58"/>
      <c r="M65" s="58"/>
      <c r="N65" s="58"/>
      <c r="O65" s="58"/>
      <c r="P65" s="58"/>
      <c r="Q65" s="58"/>
      <c r="R65" s="58"/>
      <c r="S65" s="58"/>
    </row>
    <row r="66" spans="1:19" ht="33.75" customHeight="1">
      <c r="A66" s="58" t="s">
        <v>255</v>
      </c>
      <c r="B66" s="58"/>
      <c r="C66" s="58"/>
      <c r="D66" s="58"/>
      <c r="E66" s="58"/>
      <c r="F66" s="58"/>
      <c r="G66" s="58"/>
      <c r="H66" s="58"/>
      <c r="I66" s="58"/>
      <c r="J66" s="58"/>
      <c r="K66" s="58"/>
      <c r="L66" s="58"/>
      <c r="M66" s="58"/>
      <c r="N66" s="58"/>
      <c r="O66" s="58"/>
      <c r="P66" s="58"/>
      <c r="Q66" s="58"/>
      <c r="R66" s="58"/>
      <c r="S66" s="58"/>
    </row>
    <row r="67" spans="1:19" ht="22.5" customHeight="1">
      <c r="K67" s="39"/>
    </row>
    <row r="72" spans="1:19" ht="22.5" customHeight="1">
      <c r="A72" s="5"/>
    </row>
  </sheetData>
  <protectedRanges>
    <protectedRange sqref="G3:G14" name="Range1"/>
  </protectedRanges>
  <mergeCells count="62">
    <mergeCell ref="A46:J46"/>
    <mergeCell ref="A47:J47"/>
    <mergeCell ref="A48:J48"/>
    <mergeCell ref="A49:J49"/>
    <mergeCell ref="A44:J44"/>
    <mergeCell ref="M44:Q44"/>
    <mergeCell ref="R44:S44"/>
    <mergeCell ref="A45:J45"/>
    <mergeCell ref="M45:R45"/>
    <mergeCell ref="A42:J42"/>
    <mergeCell ref="M42:Q42"/>
    <mergeCell ref="R42:S43"/>
    <mergeCell ref="A43:H43"/>
    <mergeCell ref="M43:Q43"/>
    <mergeCell ref="A40:J40"/>
    <mergeCell ref="M40:Q40"/>
    <mergeCell ref="R40:S40"/>
    <mergeCell ref="A41:J41"/>
    <mergeCell ref="M41:Q41"/>
    <mergeCell ref="R41:S41"/>
    <mergeCell ref="A38:E38"/>
    <mergeCell ref="M38:Q38"/>
    <mergeCell ref="R38:S38"/>
    <mergeCell ref="A39:J39"/>
    <mergeCell ref="M39:Q39"/>
    <mergeCell ref="R39:S39"/>
    <mergeCell ref="R35:S35"/>
    <mergeCell ref="A36:E36"/>
    <mergeCell ref="M36:Q36"/>
    <mergeCell ref="R36:S36"/>
    <mergeCell ref="A37:E37"/>
    <mergeCell ref="M37:Q37"/>
    <mergeCell ref="R37:S37"/>
    <mergeCell ref="A31:F31"/>
    <mergeCell ref="A32:F32"/>
    <mergeCell ref="G32:I32"/>
    <mergeCell ref="A35:E35"/>
    <mergeCell ref="M35:Q35"/>
    <mergeCell ref="A28:E28"/>
    <mergeCell ref="F28:K28"/>
    <mergeCell ref="A29:E29"/>
    <mergeCell ref="F29:K29"/>
    <mergeCell ref="A30:E30"/>
    <mergeCell ref="F30:K30"/>
    <mergeCell ref="A1:S1"/>
    <mergeCell ref="A24:S24"/>
    <mergeCell ref="A26:E26"/>
    <mergeCell ref="F26:K26"/>
    <mergeCell ref="A27:E27"/>
    <mergeCell ref="F27:K27"/>
    <mergeCell ref="A66:S66"/>
    <mergeCell ref="A55:S55"/>
    <mergeCell ref="A56:S56"/>
    <mergeCell ref="A57:S57"/>
    <mergeCell ref="A58:S58"/>
    <mergeCell ref="A59:S59"/>
    <mergeCell ref="A60:S60"/>
    <mergeCell ref="A61:S61"/>
    <mergeCell ref="A62:S62"/>
    <mergeCell ref="A63:S63"/>
    <mergeCell ref="A64:S64"/>
    <mergeCell ref="A65:S65"/>
  </mergeCells>
  <dataValidations count="3">
    <dataValidation type="list" allowBlank="1" showInputMessage="1" showErrorMessage="1" sqref="G32:I32">
      <formula1>"Normal,Disabled, Severly Disabled"</formula1>
    </dataValidation>
    <dataValidation type="list" allowBlank="1" showInputMessage="1" showErrorMessage="1" sqref="G31">
      <formula1>"SU,SR,OT"</formula1>
    </dataValidation>
    <dataValidation type="list" allowBlank="1" showInputMessage="1" showErrorMessage="1" sqref="R42:S43">
      <formula1>"Yes,No"</formula1>
    </dataValidation>
  </dataValidation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dimension ref="A1:J140"/>
  <sheetViews>
    <sheetView view="pageBreakPreview" zoomScale="150" zoomScaleNormal="208" zoomScaleSheetLayoutView="150" workbookViewId="0">
      <selection activeCell="A13" sqref="A13:H13"/>
    </sheetView>
  </sheetViews>
  <sheetFormatPr defaultRowHeight="24" customHeight="1"/>
  <cols>
    <col min="1" max="1" width="7" customWidth="1"/>
    <col min="2" max="2" width="10" customWidth="1"/>
    <col min="3" max="3" width="20.85546875" customWidth="1"/>
    <col min="4" max="4" width="9.140625" hidden="1" customWidth="1"/>
    <col min="5" max="5" width="1" customWidth="1"/>
    <col min="6" max="6" width="13.85546875" customWidth="1"/>
    <col min="7" max="7" width="16.42578125" customWidth="1"/>
    <col min="8" max="8" width="7.140625" customWidth="1"/>
    <col min="9" max="9" width="8.85546875" customWidth="1"/>
    <col min="10" max="10" width="18" customWidth="1"/>
  </cols>
  <sheetData>
    <row r="1" spans="1:10" ht="12.75" customHeight="1">
      <c r="A1" s="110" t="s">
        <v>234</v>
      </c>
      <c r="B1" s="110"/>
      <c r="C1" s="110"/>
      <c r="D1" s="110"/>
      <c r="E1" s="110"/>
      <c r="F1" s="110"/>
      <c r="G1" s="110"/>
      <c r="H1" s="110"/>
      <c r="I1" s="110"/>
      <c r="J1" s="110"/>
    </row>
    <row r="2" spans="1:10" ht="12.75" customHeight="1">
      <c r="A2" s="110"/>
      <c r="B2" s="110"/>
      <c r="C2" s="110"/>
      <c r="D2" s="110"/>
      <c r="E2" s="110"/>
      <c r="F2" s="110"/>
      <c r="G2" s="110"/>
      <c r="H2" s="110"/>
      <c r="I2" s="110"/>
      <c r="J2" s="110"/>
    </row>
    <row r="3" spans="1:10" ht="21.75" customHeight="1">
      <c r="A3" s="112" t="s">
        <v>111</v>
      </c>
      <c r="B3" s="112"/>
      <c r="C3" s="112"/>
      <c r="D3" s="112"/>
      <c r="E3" s="112"/>
      <c r="F3" s="112"/>
      <c r="G3" s="112"/>
      <c r="H3" s="112"/>
      <c r="I3" s="112"/>
      <c r="J3" s="112"/>
    </row>
    <row r="4" spans="1:10" ht="14.25" customHeight="1">
      <c r="A4" s="113" t="s">
        <v>291</v>
      </c>
      <c r="B4" s="113"/>
      <c r="C4" s="113"/>
      <c r="D4" s="113"/>
      <c r="E4" s="113"/>
      <c r="F4" s="113"/>
      <c r="G4" s="113"/>
      <c r="H4" s="113"/>
      <c r="I4" s="113"/>
      <c r="J4" s="113"/>
    </row>
    <row r="5" spans="1:10" ht="15.75" customHeight="1">
      <c r="A5" s="113" t="s">
        <v>292</v>
      </c>
      <c r="B5" s="113"/>
      <c r="C5" s="113"/>
      <c r="D5" s="113"/>
      <c r="E5" s="113"/>
      <c r="F5" s="113"/>
      <c r="G5" s="113"/>
      <c r="H5" s="113"/>
      <c r="I5" s="113"/>
      <c r="J5" s="113"/>
    </row>
    <row r="6" spans="1:10" ht="13.5" customHeight="1">
      <c r="A6" s="7"/>
      <c r="B6" s="7"/>
      <c r="C6" s="7"/>
      <c r="D6" s="7"/>
      <c r="E6" s="7"/>
      <c r="F6" s="7"/>
      <c r="G6" s="7"/>
      <c r="H6" s="7"/>
      <c r="I6" s="7"/>
      <c r="J6" s="7"/>
    </row>
    <row r="7" spans="1:10" ht="21.75" customHeight="1">
      <c r="A7" s="94" t="s">
        <v>23</v>
      </c>
      <c r="B7" s="94"/>
      <c r="C7" s="94"/>
      <c r="D7" s="94"/>
      <c r="E7" s="62" t="str">
        <f>'Electronic Worksheet'!F26</f>
        <v xml:space="preserve"> </v>
      </c>
      <c r="F7" s="62"/>
      <c r="G7" s="62"/>
      <c r="H7" s="62"/>
      <c r="I7" s="62"/>
      <c r="J7" s="62"/>
    </row>
    <row r="8" spans="1:10" ht="19.5" customHeight="1">
      <c r="A8" s="94" t="s">
        <v>24</v>
      </c>
      <c r="B8" s="94"/>
      <c r="C8" s="94"/>
      <c r="D8" s="94"/>
      <c r="E8" s="62">
        <f>'Electronic Worksheet'!F27</f>
        <v>0</v>
      </c>
      <c r="F8" s="62"/>
      <c r="G8" s="62"/>
      <c r="H8" s="62"/>
      <c r="I8" s="62"/>
      <c r="J8" s="62"/>
    </row>
    <row r="9" spans="1:10" ht="21" customHeight="1">
      <c r="A9" s="94" t="s">
        <v>25</v>
      </c>
      <c r="B9" s="94"/>
      <c r="C9" s="94"/>
      <c r="D9" s="94"/>
      <c r="E9" s="114">
        <f>'Electronic Worksheet'!F29</f>
        <v>0</v>
      </c>
      <c r="F9" s="62"/>
      <c r="G9" s="62"/>
      <c r="H9" s="62"/>
      <c r="I9" s="62"/>
      <c r="J9" s="62"/>
    </row>
    <row r="10" spans="1:10" ht="21" customHeight="1">
      <c r="A10" s="94" t="s">
        <v>51</v>
      </c>
      <c r="B10" s="94"/>
      <c r="C10" s="94"/>
      <c r="D10" s="94"/>
      <c r="E10" s="62">
        <f>'Electronic Worksheet'!F28</f>
        <v>0</v>
      </c>
      <c r="F10" s="62"/>
      <c r="G10" s="62"/>
      <c r="H10" s="62"/>
      <c r="I10" s="62"/>
      <c r="J10" s="62"/>
    </row>
    <row r="11" spans="1:10" ht="24" customHeight="1">
      <c r="A11" s="115" t="s">
        <v>106</v>
      </c>
      <c r="B11" s="116"/>
      <c r="C11" s="116"/>
      <c r="D11" s="116"/>
      <c r="E11" s="116"/>
      <c r="F11" s="116"/>
      <c r="G11" s="116"/>
      <c r="H11" s="116"/>
      <c r="I11" s="117"/>
      <c r="J11" s="28">
        <f>'Electronic Worksheet'!K23</f>
        <v>0</v>
      </c>
    </row>
    <row r="12" spans="1:10" ht="15.75" customHeight="1">
      <c r="A12" s="97" t="s">
        <v>52</v>
      </c>
      <c r="B12" s="98"/>
      <c r="C12" s="98"/>
      <c r="D12" s="98"/>
      <c r="E12" s="98"/>
      <c r="F12" s="98"/>
      <c r="G12" s="98"/>
      <c r="H12" s="98"/>
      <c r="I12" s="99"/>
      <c r="J12" s="118">
        <f>IF(AND(I15&lt;0),0,IF(AND(I14&lt;I15,I14&lt;I16,'Electronic Worksheet'!K40=0),I14,IF(AND(I15&lt;I14,I15&lt;I16,'Electronic Worksheet'!K40=0),I15,IF(AND(I16&lt;I14,I16&lt;I15,'Electronic Worksheet'!K40=0),I16,IF(AND(I15=0,I16=0,'Electronic Worksheet'!K40=0),I14,IF('Electronic Worksheet'!K40&gt;0,0))))))</f>
        <v>0</v>
      </c>
    </row>
    <row r="13" spans="1:10" ht="15" customHeight="1">
      <c r="A13" s="119" t="s">
        <v>66</v>
      </c>
      <c r="B13" s="120"/>
      <c r="C13" s="120"/>
      <c r="D13" s="120"/>
      <c r="E13" s="120"/>
      <c r="F13" s="120"/>
      <c r="G13" s="120"/>
      <c r="H13" s="121"/>
      <c r="I13" s="17" t="s">
        <v>245</v>
      </c>
      <c r="J13" s="118"/>
    </row>
    <row r="14" spans="1:10" ht="13.5" customHeight="1">
      <c r="A14" s="122" t="s">
        <v>26</v>
      </c>
      <c r="B14" s="122"/>
      <c r="C14" s="122"/>
      <c r="D14" s="122"/>
      <c r="E14" s="122"/>
      <c r="F14" s="122"/>
      <c r="G14" s="122"/>
      <c r="H14" s="122"/>
      <c r="I14" s="18">
        <f>IF(('Electronic Worksheet'!K39+'Electronic Worksheet'!K40)=0,('Electronic Worksheet'!F23-'Electronic Worksheet'!F15),0)</f>
        <v>0</v>
      </c>
      <c r="J14" s="118"/>
    </row>
    <row r="15" spans="1:10" ht="14.25" customHeight="1">
      <c r="A15" s="123" t="s">
        <v>91</v>
      </c>
      <c r="B15" s="123"/>
      <c r="C15" s="123"/>
      <c r="D15" s="123"/>
      <c r="E15" s="123"/>
      <c r="F15" s="123"/>
      <c r="G15" s="123"/>
      <c r="H15" s="123"/>
      <c r="I15" s="19">
        <f>+('Electronic Worksheet'!K41*12)-((SUM('Electronic Worksheet'!B3:B14)+SUM('Electronic Worksheet'!E3:E14))/100*10)</f>
        <v>0</v>
      </c>
      <c r="J15" s="118"/>
    </row>
    <row r="16" spans="1:10" ht="13.5" customHeight="1">
      <c r="A16" s="123" t="s">
        <v>27</v>
      </c>
      <c r="B16" s="123"/>
      <c r="C16" s="123"/>
      <c r="D16" s="123"/>
      <c r="E16" s="123"/>
      <c r="F16" s="123"/>
      <c r="G16" s="123"/>
      <c r="H16" s="123"/>
      <c r="I16" s="18">
        <f>+(SUM('Electronic Worksheet'!B3:B14)+SUM('Electronic Worksheet'!E3:E14))/100*40</f>
        <v>0</v>
      </c>
      <c r="J16" s="118"/>
    </row>
    <row r="17" spans="1:10" ht="13.5" customHeight="1">
      <c r="A17" s="123" t="s">
        <v>28</v>
      </c>
      <c r="B17" s="123"/>
      <c r="C17" s="123"/>
      <c r="D17" s="123"/>
      <c r="E17" s="123"/>
      <c r="F17" s="123"/>
      <c r="G17" s="123"/>
      <c r="H17" s="123"/>
      <c r="I17" s="123"/>
      <c r="J17" s="118"/>
    </row>
    <row r="18" spans="1:10" ht="15" customHeight="1">
      <c r="A18" s="124" t="s">
        <v>29</v>
      </c>
      <c r="B18" s="124"/>
      <c r="C18" s="124"/>
      <c r="D18" s="124"/>
      <c r="E18" s="124"/>
      <c r="F18" s="124"/>
      <c r="G18" s="124"/>
      <c r="H18" s="124"/>
      <c r="I18" s="125"/>
      <c r="J18" s="20">
        <f>SUM(J11-J12)</f>
        <v>0</v>
      </c>
    </row>
    <row r="19" spans="1:10" ht="15" customHeight="1">
      <c r="A19" s="68" t="s">
        <v>235</v>
      </c>
      <c r="B19" s="96"/>
      <c r="C19" s="96"/>
      <c r="D19" s="96"/>
      <c r="E19" s="96"/>
      <c r="F19" s="96"/>
      <c r="G19" s="96"/>
      <c r="H19" s="126"/>
      <c r="I19" s="14">
        <v>50000</v>
      </c>
      <c r="J19" s="127"/>
    </row>
    <row r="20" spans="1:10" ht="12" customHeight="1">
      <c r="A20" s="68" t="s">
        <v>107</v>
      </c>
      <c r="B20" s="96"/>
      <c r="C20" s="96"/>
      <c r="D20" s="96"/>
      <c r="E20" s="96"/>
      <c r="F20" s="96"/>
      <c r="G20" s="96"/>
      <c r="H20" s="126"/>
      <c r="I20" s="31">
        <f>'Electronic Worksheet'!P23</f>
        <v>0</v>
      </c>
      <c r="J20" s="128"/>
    </row>
    <row r="21" spans="1:10" ht="16.5" customHeight="1">
      <c r="A21" s="29"/>
      <c r="B21" s="30"/>
      <c r="C21" s="30"/>
      <c r="D21" s="30"/>
      <c r="E21" s="30"/>
      <c r="F21" s="30"/>
      <c r="G21" s="30" t="s">
        <v>8</v>
      </c>
      <c r="H21" s="30"/>
      <c r="I21" s="31">
        <f>I19+I20</f>
        <v>50000</v>
      </c>
      <c r="J21" s="20">
        <f>I21</f>
        <v>50000</v>
      </c>
    </row>
    <row r="22" spans="1:10" ht="15" customHeight="1">
      <c r="A22" s="135" t="s">
        <v>30</v>
      </c>
      <c r="B22" s="98"/>
      <c r="C22" s="98"/>
      <c r="D22" s="98"/>
      <c r="E22" s="98"/>
      <c r="F22" s="98"/>
      <c r="G22" s="98"/>
      <c r="H22" s="98"/>
      <c r="I22" s="99"/>
      <c r="J22" s="118">
        <f>SUM(J18-J21)</f>
        <v>-50000</v>
      </c>
    </row>
    <row r="23" spans="1:10" ht="12" customHeight="1">
      <c r="A23" s="136" t="s">
        <v>31</v>
      </c>
      <c r="B23" s="137"/>
      <c r="C23" s="137"/>
      <c r="D23" s="137"/>
      <c r="E23" s="137"/>
      <c r="F23" s="137"/>
      <c r="G23" s="137"/>
      <c r="H23" s="137"/>
      <c r="I23" s="138"/>
      <c r="J23" s="118"/>
    </row>
    <row r="24" spans="1:10" ht="13.5" customHeight="1">
      <c r="A24" s="135" t="s">
        <v>32</v>
      </c>
      <c r="B24" s="98"/>
      <c r="C24" s="98"/>
      <c r="D24" s="98"/>
      <c r="E24" s="98"/>
      <c r="F24" s="98"/>
      <c r="G24" s="98"/>
      <c r="H24" s="99"/>
      <c r="I24" s="17" t="s">
        <v>245</v>
      </c>
      <c r="J24" s="118">
        <f>I26</f>
        <v>0</v>
      </c>
    </row>
    <row r="25" spans="1:10" ht="12.75" customHeight="1">
      <c r="A25" s="123" t="s">
        <v>33</v>
      </c>
      <c r="B25" s="123"/>
      <c r="C25" s="123"/>
      <c r="D25" s="123"/>
      <c r="E25" s="123"/>
      <c r="F25" s="123"/>
      <c r="G25" s="123"/>
      <c r="H25" s="123"/>
      <c r="I25" s="15"/>
      <c r="J25" s="118"/>
    </row>
    <row r="26" spans="1:10" ht="12" customHeight="1">
      <c r="A26" s="139" t="s">
        <v>34</v>
      </c>
      <c r="B26" s="140"/>
      <c r="C26" s="140"/>
      <c r="D26" s="140"/>
      <c r="E26" s="140"/>
      <c r="F26" s="140"/>
      <c r="G26" s="140"/>
      <c r="H26" s="141"/>
      <c r="I26" s="142">
        <f>IF(AND('Electronic Worksheet'!R42="Yes",'Electronic Worksheet'!K40&lt;200000),'Electronic Worksheet'!K40,IF(AND('Electronic Worksheet'!R42="Yes",'Electronic Worksheet'!K40&gt;=200000),200000,IF(AND('Electronic Worksheet'!R42="No",'Electronic Worksheet'!K40&lt;30000),'Electronic Worksheet'!K40,IF(AND('Electronic Worksheet'!R42="No",'Electronic Worksheet'!K40&gt;=30000),30000))))</f>
        <v>0</v>
      </c>
      <c r="J26" s="118"/>
    </row>
    <row r="27" spans="1:10" ht="12.75" customHeight="1">
      <c r="A27" s="136" t="s">
        <v>35</v>
      </c>
      <c r="B27" s="137"/>
      <c r="C27" s="137"/>
      <c r="D27" s="137"/>
      <c r="E27" s="137"/>
      <c r="F27" s="137"/>
      <c r="G27" s="137"/>
      <c r="H27" s="138"/>
      <c r="I27" s="142"/>
      <c r="J27" s="118"/>
    </row>
    <row r="28" spans="1:10" ht="15.75" customHeight="1">
      <c r="A28" s="94" t="s">
        <v>53</v>
      </c>
      <c r="B28" s="94"/>
      <c r="C28" s="94"/>
      <c r="D28" s="94"/>
      <c r="E28" s="94"/>
      <c r="F28" s="94"/>
      <c r="G28" s="94"/>
      <c r="H28" s="94"/>
      <c r="I28" s="94"/>
      <c r="J28" s="21">
        <f>'Electronic Worksheet'!K42</f>
        <v>0</v>
      </c>
    </row>
    <row r="29" spans="1:10" ht="13.5" customHeight="1">
      <c r="A29" s="124" t="s">
        <v>36</v>
      </c>
      <c r="B29" s="94"/>
      <c r="C29" s="94"/>
      <c r="D29" s="94"/>
      <c r="E29" s="94"/>
      <c r="F29" s="94"/>
      <c r="G29" s="94"/>
      <c r="H29" s="94"/>
      <c r="I29" s="94"/>
      <c r="J29" s="20">
        <f>SUM(J22-J24+J28)</f>
        <v>-50000</v>
      </c>
    </row>
    <row r="30" spans="1:10" ht="14.25" customHeight="1">
      <c r="A30" s="97" t="s">
        <v>67</v>
      </c>
      <c r="B30" s="98"/>
      <c r="C30" s="98"/>
      <c r="D30" s="98"/>
      <c r="E30" s="98"/>
      <c r="F30" s="98"/>
      <c r="G30" s="98"/>
      <c r="H30" s="98"/>
      <c r="I30" s="99"/>
      <c r="J30" s="143"/>
    </row>
    <row r="31" spans="1:10" ht="15" customHeight="1">
      <c r="A31" s="85" t="s">
        <v>37</v>
      </c>
      <c r="B31" s="85"/>
      <c r="C31" s="85"/>
      <c r="D31" s="85"/>
      <c r="E31" s="85"/>
      <c r="F31" s="85"/>
      <c r="G31" s="85"/>
      <c r="H31" s="15">
        <f>'Electronic Worksheet'!L23</f>
        <v>0</v>
      </c>
      <c r="I31" s="146"/>
      <c r="J31" s="144"/>
    </row>
    <row r="32" spans="1:10" ht="17.25" customHeight="1">
      <c r="A32" s="85" t="s">
        <v>261</v>
      </c>
      <c r="B32" s="85"/>
      <c r="C32" s="85"/>
      <c r="D32" s="85"/>
      <c r="E32" s="85"/>
      <c r="F32" s="85"/>
      <c r="G32" s="85"/>
      <c r="H32" s="15">
        <f>SUM('Electronic Worksheet'!M23+'Electronic Worksheet'!N23)</f>
        <v>0</v>
      </c>
      <c r="I32" s="147"/>
      <c r="J32" s="144"/>
    </row>
    <row r="33" spans="1:10" ht="15.75" customHeight="1">
      <c r="A33" s="85" t="s">
        <v>38</v>
      </c>
      <c r="B33" s="85"/>
      <c r="C33" s="85"/>
      <c r="D33" s="85"/>
      <c r="E33" s="85"/>
      <c r="F33" s="85"/>
      <c r="G33" s="85"/>
      <c r="H33" s="15">
        <f>'Electronic Worksheet'!O23+'Electronic Worksheet'!K36+'Electronic Worksheet'!K37+'Electronic Worksheet'!K38</f>
        <v>0</v>
      </c>
      <c r="I33" s="147"/>
      <c r="J33" s="144"/>
    </row>
    <row r="34" spans="1:10" ht="15.75" customHeight="1">
      <c r="A34" s="85" t="s">
        <v>39</v>
      </c>
      <c r="B34" s="85"/>
      <c r="C34" s="85"/>
      <c r="D34" s="85"/>
      <c r="E34" s="85"/>
      <c r="F34" s="85"/>
      <c r="G34" s="85"/>
      <c r="H34" s="15">
        <f>'Electronic Worksheet'!R35</f>
        <v>0</v>
      </c>
      <c r="I34" s="147"/>
      <c r="J34" s="144"/>
    </row>
    <row r="35" spans="1:10" ht="15.75" customHeight="1">
      <c r="A35" s="85" t="s">
        <v>40</v>
      </c>
      <c r="B35" s="85"/>
      <c r="C35" s="85"/>
      <c r="D35" s="85"/>
      <c r="E35" s="85"/>
      <c r="F35" s="85"/>
      <c r="G35" s="85"/>
      <c r="H35" s="15">
        <f>'Electronic Worksheet'!R36</f>
        <v>0</v>
      </c>
      <c r="I35" s="147"/>
      <c r="J35" s="144"/>
    </row>
    <row r="36" spans="1:10" ht="14.25" customHeight="1">
      <c r="A36" s="85" t="s">
        <v>41</v>
      </c>
      <c r="B36" s="85"/>
      <c r="C36" s="85"/>
      <c r="D36" s="85"/>
      <c r="E36" s="85"/>
      <c r="F36" s="85"/>
      <c r="G36" s="85"/>
      <c r="H36" s="15">
        <f>'Electronic Worksheet'!R37</f>
        <v>0</v>
      </c>
      <c r="I36" s="147"/>
      <c r="J36" s="144"/>
    </row>
    <row r="37" spans="1:10" ht="16.5" customHeight="1">
      <c r="A37" s="85" t="s">
        <v>42</v>
      </c>
      <c r="B37" s="85"/>
      <c r="C37" s="85"/>
      <c r="D37" s="85"/>
      <c r="E37" s="85"/>
      <c r="F37" s="85"/>
      <c r="G37" s="85"/>
      <c r="H37" s="15">
        <f>'Electronic Worksheet'!R41</f>
        <v>0</v>
      </c>
      <c r="I37" s="147"/>
      <c r="J37" s="144"/>
    </row>
    <row r="38" spans="1:10" ht="15" customHeight="1">
      <c r="A38" s="149" t="s">
        <v>121</v>
      </c>
      <c r="B38" s="150"/>
      <c r="C38" s="150"/>
      <c r="D38" s="150"/>
      <c r="E38" s="150"/>
      <c r="F38" s="150"/>
      <c r="G38" s="151"/>
      <c r="H38" s="142">
        <f>'Electronic Worksheet'!R40</f>
        <v>0</v>
      </c>
      <c r="I38" s="147"/>
      <c r="J38" s="144"/>
    </row>
    <row r="39" spans="1:10" ht="14.25" customHeight="1">
      <c r="A39" s="152" t="s">
        <v>120</v>
      </c>
      <c r="B39" s="153"/>
      <c r="C39" s="153"/>
      <c r="D39" s="153"/>
      <c r="E39" s="153"/>
      <c r="F39" s="153"/>
      <c r="G39" s="154"/>
      <c r="H39" s="142"/>
      <c r="I39" s="147"/>
      <c r="J39" s="144"/>
    </row>
    <row r="40" spans="1:10" ht="13.5" customHeight="1">
      <c r="A40" s="104" t="s">
        <v>43</v>
      </c>
      <c r="B40" s="105"/>
      <c r="C40" s="105"/>
      <c r="D40" s="105"/>
      <c r="E40" s="105"/>
      <c r="F40" s="105"/>
      <c r="G40" s="106"/>
      <c r="H40" s="15">
        <f>'Electronic Worksheet'!K39</f>
        <v>0</v>
      </c>
      <c r="I40" s="147"/>
      <c r="J40" s="144"/>
    </row>
    <row r="41" spans="1:10" ht="15.75" customHeight="1">
      <c r="A41" s="149" t="s">
        <v>119</v>
      </c>
      <c r="B41" s="150"/>
      <c r="C41" s="150"/>
      <c r="D41" s="150"/>
      <c r="E41" s="150"/>
      <c r="F41" s="150"/>
      <c r="G41" s="151"/>
      <c r="H41" s="142">
        <f>'Electronic Worksheet'!R38</f>
        <v>0</v>
      </c>
      <c r="I41" s="147"/>
      <c r="J41" s="144"/>
    </row>
    <row r="42" spans="1:10" ht="12.75" customHeight="1">
      <c r="A42" s="152" t="s">
        <v>118</v>
      </c>
      <c r="B42" s="153"/>
      <c r="C42" s="153"/>
      <c r="D42" s="153"/>
      <c r="E42" s="153"/>
      <c r="F42" s="153"/>
      <c r="G42" s="154"/>
      <c r="H42" s="142"/>
      <c r="I42" s="147"/>
      <c r="J42" s="144"/>
    </row>
    <row r="43" spans="1:10" ht="15" customHeight="1">
      <c r="A43" s="149" t="s">
        <v>124</v>
      </c>
      <c r="B43" s="150"/>
      <c r="C43" s="150"/>
      <c r="D43" s="150"/>
      <c r="E43" s="150"/>
      <c r="F43" s="150"/>
      <c r="G43" s="151"/>
      <c r="H43" s="142">
        <f>'Electronic Worksheet'!R39</f>
        <v>0</v>
      </c>
      <c r="I43" s="147"/>
      <c r="J43" s="144"/>
    </row>
    <row r="44" spans="1:10" ht="13.5" customHeight="1">
      <c r="A44" s="155" t="s">
        <v>123</v>
      </c>
      <c r="B44" s="156"/>
      <c r="C44" s="156"/>
      <c r="D44" s="156"/>
      <c r="E44" s="156"/>
      <c r="F44" s="156"/>
      <c r="G44" s="157"/>
      <c r="H44" s="142"/>
      <c r="I44" s="147"/>
      <c r="J44" s="144"/>
    </row>
    <row r="45" spans="1:10" ht="12" customHeight="1">
      <c r="A45" s="152" t="s">
        <v>122</v>
      </c>
      <c r="B45" s="153"/>
      <c r="C45" s="153"/>
      <c r="D45" s="153"/>
      <c r="E45" s="153"/>
      <c r="F45" s="153"/>
      <c r="G45" s="154"/>
      <c r="H45" s="142"/>
      <c r="I45" s="147"/>
      <c r="J45" s="144"/>
    </row>
    <row r="46" spans="1:10" ht="27" customHeight="1">
      <c r="A46" s="86" t="s">
        <v>262</v>
      </c>
      <c r="B46" s="158"/>
      <c r="C46" s="158"/>
      <c r="D46" s="158"/>
      <c r="E46" s="158"/>
      <c r="F46" s="158"/>
      <c r="G46" s="159"/>
      <c r="H46" s="15">
        <f>'Electronic Worksheet'!R23</f>
        <v>0</v>
      </c>
      <c r="I46" s="147"/>
      <c r="J46" s="144"/>
    </row>
    <row r="47" spans="1:10" ht="15.75" customHeight="1">
      <c r="A47" s="179" t="s">
        <v>237</v>
      </c>
      <c r="B47" s="180"/>
      <c r="C47" s="180"/>
      <c r="D47" s="180"/>
      <c r="E47" s="180"/>
      <c r="F47" s="180"/>
      <c r="G47" s="181"/>
      <c r="H47" s="160">
        <f>SUM(H31:H46)</f>
        <v>0</v>
      </c>
      <c r="I47" s="148"/>
      <c r="J47" s="144"/>
    </row>
    <row r="48" spans="1:10" ht="16.5" customHeight="1">
      <c r="A48" s="152" t="s">
        <v>138</v>
      </c>
      <c r="B48" s="153"/>
      <c r="C48" s="153"/>
      <c r="D48" s="153"/>
      <c r="E48" s="153"/>
      <c r="F48" s="153"/>
      <c r="G48" s="154"/>
      <c r="H48" s="161"/>
      <c r="I48" s="18">
        <f>IF(AND(H47 &lt;150001),H47,IF(AND(H47&gt;150000),150000))</f>
        <v>0</v>
      </c>
      <c r="J48" s="145"/>
    </row>
    <row r="49" spans="1:10" ht="14.25" customHeight="1">
      <c r="A49" s="7"/>
      <c r="B49" s="7"/>
      <c r="C49" s="7"/>
      <c r="D49" s="7"/>
      <c r="E49" s="7"/>
      <c r="F49" s="7"/>
      <c r="G49" s="7"/>
      <c r="H49" s="7"/>
      <c r="I49" s="7"/>
      <c r="J49" s="8"/>
    </row>
    <row r="50" spans="1:10" ht="15" customHeight="1">
      <c r="A50" s="7"/>
      <c r="B50" s="7"/>
      <c r="C50" s="7"/>
      <c r="D50" s="7"/>
      <c r="E50" s="7"/>
      <c r="F50" s="7"/>
      <c r="G50" s="7"/>
      <c r="H50" s="7"/>
      <c r="I50" s="7"/>
      <c r="J50" s="8"/>
    </row>
    <row r="51" spans="1:10" ht="24" customHeight="1">
      <c r="A51" s="162" t="s">
        <v>96</v>
      </c>
      <c r="B51" s="163"/>
      <c r="C51" s="163"/>
      <c r="D51" s="163"/>
      <c r="E51" s="163"/>
      <c r="F51" s="163"/>
      <c r="G51" s="163"/>
      <c r="H51" s="164"/>
      <c r="I51" s="18">
        <f>IF('Electronic Worksheet'!K49&lt;50001,'Electronic Worksheet'!K49,50000)</f>
        <v>0</v>
      </c>
      <c r="J51" s="165"/>
    </row>
    <row r="52" spans="1:10" ht="27" customHeight="1">
      <c r="A52" s="166" t="s">
        <v>241</v>
      </c>
      <c r="B52" s="167"/>
      <c r="C52" s="167"/>
      <c r="D52" s="167"/>
      <c r="E52" s="167"/>
      <c r="F52" s="167"/>
      <c r="G52" s="167"/>
      <c r="H52" s="168"/>
      <c r="I52" s="169">
        <f>IF(AND('Electronic Worksheet'!K43&lt;25001,'Electronic Worksheet'!G31="OT"),'Electronic Worksheet'!K43,IF(AND('Electronic Worksheet'!K43&gt;25000,'Electronic Worksheet'!G31="OT"),25000,IF(AND('Electronic Worksheet'!K43&lt;50001,'Electronic Worksheet'!G31="SR"),'Electronic Worksheet'!K43,IF(AND('Electronic Worksheet'!K43&gt;50000,'Electronic Worksheet'!G31="SR"),50000,IF(AND('Electronic Worksheet'!K43&lt;50001,'Electronic Worksheet'!G31="SU"),'Electronic Worksheet'!K43,IF(AND('Electronic Worksheet'!K43&gt;50000,'Electronic Worksheet'!G31="SU"),50000))))))</f>
        <v>0</v>
      </c>
      <c r="J52" s="165"/>
    </row>
    <row r="53" spans="1:10" ht="15.75" customHeight="1">
      <c r="A53" s="107" t="s">
        <v>242</v>
      </c>
      <c r="B53" s="170"/>
      <c r="C53" s="170"/>
      <c r="D53" s="170"/>
      <c r="E53" s="170"/>
      <c r="F53" s="170"/>
      <c r="G53" s="170"/>
      <c r="H53" s="171"/>
      <c r="I53" s="169"/>
      <c r="J53" s="165"/>
    </row>
    <row r="54" spans="1:10" ht="18" customHeight="1">
      <c r="A54" s="97" t="s">
        <v>92</v>
      </c>
      <c r="B54" s="172"/>
      <c r="C54" s="172"/>
      <c r="D54" s="172"/>
      <c r="E54" s="172"/>
      <c r="F54" s="172"/>
      <c r="G54" s="172"/>
      <c r="H54" s="173"/>
      <c r="I54" s="169">
        <f>IF('Electronic Worksheet'!K44&lt;100001,'Electronic Worksheet'!K44, IF('Electronic Worksheet'!K44 &gt;100000,100000))</f>
        <v>0</v>
      </c>
      <c r="J54" s="165"/>
    </row>
    <row r="55" spans="1:10" ht="17.25" customHeight="1">
      <c r="A55" s="107" t="s">
        <v>243</v>
      </c>
      <c r="B55" s="170"/>
      <c r="C55" s="170"/>
      <c r="D55" s="170"/>
      <c r="E55" s="170"/>
      <c r="F55" s="170"/>
      <c r="G55" s="170"/>
      <c r="H55" s="171"/>
      <c r="I55" s="169"/>
      <c r="J55" s="165"/>
    </row>
    <row r="56" spans="1:10" ht="18.75" customHeight="1">
      <c r="A56" s="97" t="s">
        <v>139</v>
      </c>
      <c r="B56" s="172"/>
      <c r="C56" s="172"/>
      <c r="D56" s="172"/>
      <c r="E56" s="172"/>
      <c r="F56" s="172"/>
      <c r="G56" s="172"/>
      <c r="H56" s="173"/>
      <c r="I56" s="169">
        <f>IF('Electronic Worksheet'!K45&lt;125001,'Electronic Worksheet'!K45,IF('Electronic Worksheet'!K45&gt;125000,125000))</f>
        <v>0</v>
      </c>
      <c r="J56" s="165"/>
    </row>
    <row r="57" spans="1:10" ht="18" customHeight="1">
      <c r="A57" s="174" t="s">
        <v>140</v>
      </c>
      <c r="B57" s="175"/>
      <c r="C57" s="175"/>
      <c r="D57" s="175"/>
      <c r="E57" s="175"/>
      <c r="F57" s="175"/>
      <c r="G57" s="175"/>
      <c r="H57" s="176"/>
      <c r="I57" s="169"/>
      <c r="J57" s="165"/>
    </row>
    <row r="58" spans="1:10" ht="16.5" customHeight="1">
      <c r="A58" s="174" t="s">
        <v>141</v>
      </c>
      <c r="B58" s="175"/>
      <c r="C58" s="175"/>
      <c r="D58" s="175"/>
      <c r="E58" s="175"/>
      <c r="F58" s="175"/>
      <c r="G58" s="175"/>
      <c r="H58" s="176"/>
      <c r="I58" s="169"/>
      <c r="J58" s="165"/>
    </row>
    <row r="59" spans="1:10" ht="14.25" customHeight="1">
      <c r="A59" s="107" t="s">
        <v>142</v>
      </c>
      <c r="B59" s="170"/>
      <c r="C59" s="170"/>
      <c r="D59" s="170"/>
      <c r="E59" s="170"/>
      <c r="F59" s="170"/>
      <c r="G59" s="170"/>
      <c r="H59" s="171"/>
      <c r="I59" s="169"/>
      <c r="J59" s="165"/>
    </row>
    <row r="60" spans="1:10" ht="27" customHeight="1">
      <c r="A60" s="115" t="s">
        <v>144</v>
      </c>
      <c r="B60" s="177"/>
      <c r="C60" s="177"/>
      <c r="D60" s="177"/>
      <c r="E60" s="177"/>
      <c r="F60" s="177"/>
      <c r="G60" s="177"/>
      <c r="H60" s="178"/>
      <c r="I60" s="22">
        <f>'Electronic Worksheet'!K46</f>
        <v>0</v>
      </c>
      <c r="J60" s="165"/>
    </row>
    <row r="61" spans="1:10" ht="16.5" customHeight="1">
      <c r="A61" s="68" t="s">
        <v>93</v>
      </c>
      <c r="B61" s="69"/>
      <c r="C61" s="69"/>
      <c r="D61" s="69"/>
      <c r="E61" s="69"/>
      <c r="F61" s="69"/>
      <c r="G61" s="69"/>
      <c r="H61" s="70"/>
      <c r="I61" s="22">
        <f>'Electronic Worksheet'!K47</f>
        <v>0</v>
      </c>
      <c r="J61" s="165"/>
    </row>
    <row r="62" spans="1:10" ht="15.75" customHeight="1">
      <c r="A62" s="97" t="s">
        <v>94</v>
      </c>
      <c r="B62" s="172"/>
      <c r="C62" s="172"/>
      <c r="D62" s="172"/>
      <c r="E62" s="172"/>
      <c r="F62" s="172"/>
      <c r="G62" s="172"/>
      <c r="H62" s="173"/>
      <c r="I62" s="169">
        <f>'Electronic Worksheet'!K48</f>
        <v>0</v>
      </c>
      <c r="J62" s="165"/>
    </row>
    <row r="63" spans="1:10" ht="15" customHeight="1">
      <c r="A63" s="174" t="s">
        <v>244</v>
      </c>
      <c r="B63" s="175"/>
      <c r="C63" s="175"/>
      <c r="D63" s="175"/>
      <c r="E63" s="175"/>
      <c r="F63" s="175"/>
      <c r="G63" s="175"/>
      <c r="H63" s="176"/>
      <c r="I63" s="169"/>
      <c r="J63" s="165"/>
    </row>
    <row r="64" spans="1:10" ht="16.5" customHeight="1">
      <c r="A64" s="107" t="s">
        <v>143</v>
      </c>
      <c r="B64" s="170"/>
      <c r="C64" s="170"/>
      <c r="D64" s="170"/>
      <c r="E64" s="170"/>
      <c r="F64" s="170"/>
      <c r="G64" s="170"/>
      <c r="H64" s="171"/>
      <c r="I64" s="169"/>
      <c r="J64" s="165"/>
    </row>
    <row r="65" spans="1:10" ht="14.25" customHeight="1">
      <c r="A65" s="125" t="s">
        <v>95</v>
      </c>
      <c r="B65" s="69"/>
      <c r="C65" s="69"/>
      <c r="D65" s="69"/>
      <c r="E65" s="69"/>
      <c r="F65" s="69"/>
      <c r="G65" s="69"/>
      <c r="H65" s="70"/>
      <c r="I65" s="15">
        <f>SUM(I48+I51+I52+I54+I56+I60+I61+I62)</f>
        <v>0</v>
      </c>
      <c r="J65" s="23">
        <f>I65</f>
        <v>0</v>
      </c>
    </row>
    <row r="66" spans="1:10" ht="19.5" customHeight="1">
      <c r="A66" s="97" t="s">
        <v>89</v>
      </c>
      <c r="B66" s="182"/>
      <c r="C66" s="182"/>
      <c r="D66" s="182"/>
      <c r="E66" s="182"/>
      <c r="F66" s="182"/>
      <c r="G66" s="182"/>
      <c r="H66" s="182"/>
      <c r="I66" s="183"/>
      <c r="J66" s="20">
        <f>SUM(J29-J65)</f>
        <v>-50000</v>
      </c>
    </row>
    <row r="67" spans="1:10" ht="24" customHeight="1">
      <c r="A67" s="97"/>
      <c r="B67" s="98"/>
      <c r="C67" s="98"/>
      <c r="D67" s="98"/>
      <c r="E67" s="98"/>
      <c r="F67" s="98"/>
      <c r="G67" s="98"/>
      <c r="H67" s="98"/>
      <c r="I67" s="98"/>
      <c r="J67" s="184"/>
    </row>
    <row r="68" spans="1:10" ht="35.25" customHeight="1">
      <c r="A68" s="185" t="s">
        <v>79</v>
      </c>
      <c r="B68" s="186"/>
      <c r="C68" s="186"/>
      <c r="D68" s="186"/>
      <c r="E68" s="186"/>
      <c r="F68" s="186"/>
      <c r="G68" s="186"/>
      <c r="H68" s="186"/>
      <c r="I68" s="186"/>
      <c r="J68" s="187"/>
    </row>
    <row r="69" spans="1:10" ht="27.75" customHeight="1">
      <c r="A69" s="166" t="s">
        <v>127</v>
      </c>
      <c r="B69" s="188"/>
      <c r="C69" s="188"/>
      <c r="D69" s="188"/>
      <c r="E69" s="189"/>
      <c r="F69" s="190" t="s">
        <v>62</v>
      </c>
      <c r="G69" s="191"/>
      <c r="H69" s="191"/>
      <c r="I69" s="192"/>
      <c r="J69" s="196"/>
    </row>
    <row r="70" spans="1:10" ht="12" customHeight="1">
      <c r="A70" s="152"/>
      <c r="B70" s="153"/>
      <c r="C70" s="153"/>
      <c r="D70" s="153"/>
      <c r="E70" s="153"/>
      <c r="F70" s="193"/>
      <c r="G70" s="194"/>
      <c r="H70" s="194"/>
      <c r="I70" s="195"/>
      <c r="J70" s="196"/>
    </row>
    <row r="71" spans="1:10" ht="27" customHeight="1">
      <c r="A71" s="166" t="s">
        <v>128</v>
      </c>
      <c r="B71" s="188"/>
      <c r="C71" s="188"/>
      <c r="D71" s="188"/>
      <c r="E71" s="189"/>
      <c r="F71" s="97" t="s">
        <v>103</v>
      </c>
      <c r="G71" s="98"/>
      <c r="H71" s="98"/>
      <c r="I71" s="99"/>
      <c r="J71" s="197">
        <f>ROUND(IF(AND(J66&gt;250000,J66&lt;500001,'Electronic Worksheet'!G31="OT"),(J66-250000)*0.05,0),0)</f>
        <v>0</v>
      </c>
    </row>
    <row r="72" spans="1:10" ht="14.25" customHeight="1">
      <c r="A72" s="107" t="s">
        <v>129</v>
      </c>
      <c r="B72" s="108"/>
      <c r="C72" s="108"/>
      <c r="D72" s="108"/>
      <c r="E72" s="109"/>
      <c r="F72" s="107" t="s">
        <v>100</v>
      </c>
      <c r="G72" s="108"/>
      <c r="H72" s="108"/>
      <c r="I72" s="109"/>
      <c r="J72" s="197"/>
    </row>
    <row r="73" spans="1:10" ht="26.25" customHeight="1">
      <c r="A73" s="166" t="s">
        <v>130</v>
      </c>
      <c r="B73" s="188"/>
      <c r="C73" s="188"/>
      <c r="D73" s="188"/>
      <c r="E73" s="189"/>
      <c r="F73" s="198" t="s">
        <v>104</v>
      </c>
      <c r="G73" s="199"/>
      <c r="H73" s="199"/>
      <c r="I73" s="200"/>
      <c r="J73" s="118">
        <f>ROUND(IF(AND(J66&gt;500000,J66&lt;1000001,'Electronic Worksheet'!G31="OT"),((J66-500000)*0.2)+12500,0),0)</f>
        <v>0</v>
      </c>
    </row>
    <row r="74" spans="1:10" ht="19.5" customHeight="1">
      <c r="A74" s="107" t="s">
        <v>131</v>
      </c>
      <c r="B74" s="108"/>
      <c r="C74" s="108"/>
      <c r="D74" s="108"/>
      <c r="E74" s="109"/>
      <c r="F74" s="201" t="s">
        <v>101</v>
      </c>
      <c r="G74" s="202"/>
      <c r="H74" s="202"/>
      <c r="I74" s="203"/>
      <c r="J74" s="118"/>
    </row>
    <row r="75" spans="1:10" ht="16.5" customHeight="1">
      <c r="A75" s="166" t="s">
        <v>132</v>
      </c>
      <c r="B75" s="188"/>
      <c r="C75" s="188"/>
      <c r="D75" s="188"/>
      <c r="E75" s="189"/>
      <c r="F75" s="198" t="s">
        <v>105</v>
      </c>
      <c r="G75" s="199"/>
      <c r="H75" s="199"/>
      <c r="I75" s="200"/>
      <c r="J75" s="118">
        <f>ROUND(IF(AND(J66&gt;1000000,'Electronic Worksheet'!G31="OT"),((J66-1000000)*0.3)+112500,0),0)</f>
        <v>0</v>
      </c>
    </row>
    <row r="76" spans="1:10" ht="17.25" customHeight="1">
      <c r="A76" s="204"/>
      <c r="B76" s="205"/>
      <c r="C76" s="205"/>
      <c r="D76" s="205"/>
      <c r="E76" s="206"/>
      <c r="F76" s="201" t="s">
        <v>102</v>
      </c>
      <c r="G76" s="202"/>
      <c r="H76" s="202"/>
      <c r="I76" s="203"/>
      <c r="J76" s="118"/>
    </row>
    <row r="77" spans="1:10" ht="34.5" customHeight="1">
      <c r="A77" s="185" t="s">
        <v>80</v>
      </c>
      <c r="B77" s="186"/>
      <c r="C77" s="186"/>
      <c r="D77" s="186"/>
      <c r="E77" s="186"/>
      <c r="F77" s="186"/>
      <c r="G77" s="186"/>
      <c r="H77" s="186"/>
      <c r="I77" s="186"/>
      <c r="J77" s="187"/>
    </row>
    <row r="78" spans="1:10" ht="15.75" customHeight="1">
      <c r="A78" s="97" t="s">
        <v>146</v>
      </c>
      <c r="B78" s="98"/>
      <c r="C78" s="98"/>
      <c r="D78" s="98"/>
      <c r="E78" s="99"/>
      <c r="F78" s="190" t="s">
        <v>62</v>
      </c>
      <c r="G78" s="191"/>
      <c r="H78" s="191"/>
      <c r="I78" s="192"/>
      <c r="J78" s="165"/>
    </row>
    <row r="79" spans="1:10" ht="12" customHeight="1">
      <c r="A79" s="152" t="s">
        <v>147</v>
      </c>
      <c r="B79" s="153"/>
      <c r="C79" s="153"/>
      <c r="D79" s="153"/>
      <c r="E79" s="154"/>
      <c r="F79" s="193"/>
      <c r="G79" s="194"/>
      <c r="H79" s="194"/>
      <c r="I79" s="195"/>
      <c r="J79" s="165"/>
    </row>
    <row r="80" spans="1:10" ht="15" customHeight="1">
      <c r="A80" s="97" t="s">
        <v>145</v>
      </c>
      <c r="B80" s="98"/>
      <c r="C80" s="98"/>
      <c r="D80" s="98"/>
      <c r="E80" s="98"/>
      <c r="F80" s="97" t="s">
        <v>103</v>
      </c>
      <c r="G80" s="98"/>
      <c r="H80" s="98"/>
      <c r="I80" s="99"/>
      <c r="J80" s="118">
        <f>ROUND(IF(AND(J66&gt;300000,J66&lt;500001,'Electronic Worksheet'!G31="SR"),(J66-300000)*0.05,0),0)</f>
        <v>0</v>
      </c>
    </row>
    <row r="81" spans="1:10" ht="26.25" customHeight="1">
      <c r="A81" s="204" t="s">
        <v>148</v>
      </c>
      <c r="B81" s="205"/>
      <c r="C81" s="205"/>
      <c r="D81" s="205"/>
      <c r="E81" s="206"/>
      <c r="F81" s="107" t="s">
        <v>153</v>
      </c>
      <c r="G81" s="108"/>
      <c r="H81" s="108"/>
      <c r="I81" s="109"/>
      <c r="J81" s="118"/>
    </row>
    <row r="82" spans="1:10" ht="18" customHeight="1">
      <c r="A82" s="97" t="s">
        <v>149</v>
      </c>
      <c r="B82" s="98"/>
      <c r="C82" s="98"/>
      <c r="D82" s="98"/>
      <c r="E82" s="99"/>
      <c r="F82" s="198" t="s">
        <v>151</v>
      </c>
      <c r="G82" s="199"/>
      <c r="H82" s="199"/>
      <c r="I82" s="200"/>
      <c r="J82" s="118">
        <f>ROUND(IF(AND(J66&gt;500000,J66&lt;1000001,'Electronic Worksheet'!G31="SR"),((J66-500000)*0.2)+10000,0),0)</f>
        <v>0</v>
      </c>
    </row>
    <row r="83" spans="1:10" ht="30.75" customHeight="1">
      <c r="A83" s="204" t="s">
        <v>150</v>
      </c>
      <c r="B83" s="205"/>
      <c r="C83" s="205"/>
      <c r="D83" s="205"/>
      <c r="E83" s="206"/>
      <c r="F83" s="201" t="s">
        <v>240</v>
      </c>
      <c r="G83" s="202"/>
      <c r="H83" s="202"/>
      <c r="I83" s="203"/>
      <c r="J83" s="118"/>
    </row>
    <row r="84" spans="1:10" ht="15.75" customHeight="1">
      <c r="A84" s="166" t="s">
        <v>133</v>
      </c>
      <c r="B84" s="188"/>
      <c r="C84" s="188"/>
      <c r="D84" s="188"/>
      <c r="E84" s="189"/>
      <c r="F84" s="198" t="s">
        <v>152</v>
      </c>
      <c r="G84" s="199"/>
      <c r="H84" s="199"/>
      <c r="I84" s="200"/>
      <c r="J84" s="118">
        <f>ROUND(IF(AND(J66&gt;1000000,'Electronic Worksheet'!G31="SR"),((J66-1000000)*0.3)+110000,0),0)</f>
        <v>0</v>
      </c>
    </row>
    <row r="85" spans="1:10" ht="12" customHeight="1">
      <c r="A85" s="204"/>
      <c r="B85" s="205"/>
      <c r="C85" s="205"/>
      <c r="D85" s="205"/>
      <c r="E85" s="206"/>
      <c r="F85" s="201" t="s">
        <v>102</v>
      </c>
      <c r="G85" s="202"/>
      <c r="H85" s="202"/>
      <c r="I85" s="203"/>
      <c r="J85" s="118"/>
    </row>
    <row r="86" spans="1:10" ht="24" customHeight="1">
      <c r="A86" s="185" t="s">
        <v>81</v>
      </c>
      <c r="B86" s="186"/>
      <c r="C86" s="186"/>
      <c r="D86" s="186"/>
      <c r="E86" s="186"/>
      <c r="F86" s="186"/>
      <c r="G86" s="186"/>
      <c r="H86" s="186"/>
      <c r="I86" s="186"/>
      <c r="J86" s="187"/>
    </row>
    <row r="87" spans="1:10" ht="29.25" customHeight="1">
      <c r="A87" s="166" t="s">
        <v>134</v>
      </c>
      <c r="B87" s="188"/>
      <c r="C87" s="188"/>
      <c r="D87" s="188"/>
      <c r="E87" s="189"/>
      <c r="F87" s="190" t="s">
        <v>62</v>
      </c>
      <c r="G87" s="191"/>
      <c r="H87" s="191"/>
      <c r="I87" s="192"/>
      <c r="J87" s="210"/>
    </row>
    <row r="88" spans="1:10" ht="6" customHeight="1">
      <c r="A88" s="107"/>
      <c r="B88" s="108"/>
      <c r="C88" s="108"/>
      <c r="D88" s="108"/>
      <c r="E88" s="109"/>
      <c r="F88" s="193"/>
      <c r="G88" s="194"/>
      <c r="H88" s="194"/>
      <c r="I88" s="195"/>
      <c r="J88" s="211"/>
    </row>
    <row r="89" spans="1:10" ht="24.75" customHeight="1">
      <c r="A89" s="166" t="s">
        <v>135</v>
      </c>
      <c r="B89" s="188"/>
      <c r="C89" s="188"/>
      <c r="D89" s="188"/>
      <c r="E89" s="189"/>
      <c r="F89" s="198" t="s">
        <v>82</v>
      </c>
      <c r="G89" s="199"/>
      <c r="H89" s="199"/>
      <c r="I89" s="200"/>
      <c r="J89" s="118">
        <f>ROUND(IF(AND(J66&gt;500000,J66&lt;1000001,'Electronic Worksheet'!G31="SU"),((J66-500000)*0.2),0),0)</f>
        <v>0</v>
      </c>
    </row>
    <row r="90" spans="1:10" ht="16.5" customHeight="1">
      <c r="A90" s="174" t="s">
        <v>136</v>
      </c>
      <c r="B90" s="207"/>
      <c r="C90" s="207"/>
      <c r="D90" s="207"/>
      <c r="E90" s="207"/>
      <c r="F90" s="208" t="s">
        <v>240</v>
      </c>
      <c r="G90" s="111"/>
      <c r="H90" s="111"/>
      <c r="I90" s="209"/>
      <c r="J90" s="118"/>
    </row>
    <row r="91" spans="1:10" ht="13.5" customHeight="1">
      <c r="A91" s="166" t="s">
        <v>137</v>
      </c>
      <c r="B91" s="188"/>
      <c r="C91" s="188"/>
      <c r="D91" s="188"/>
      <c r="E91" s="189"/>
      <c r="F91" s="198" t="s">
        <v>83</v>
      </c>
      <c r="G91" s="199"/>
      <c r="H91" s="199"/>
      <c r="I91" s="200"/>
      <c r="J91" s="118">
        <f>ROUND(IF(AND(J66&gt;1000000,'Electronic Worksheet'!G31="SU"),((J66-1000000)*0.3)+100000,0),0)</f>
        <v>0</v>
      </c>
    </row>
    <row r="92" spans="1:10" ht="14.25" customHeight="1">
      <c r="A92" s="204"/>
      <c r="B92" s="205"/>
      <c r="C92" s="205"/>
      <c r="D92" s="205"/>
      <c r="E92" s="206"/>
      <c r="F92" s="201" t="s">
        <v>102</v>
      </c>
      <c r="G92" s="202"/>
      <c r="H92" s="202"/>
      <c r="I92" s="203"/>
      <c r="J92" s="118"/>
    </row>
    <row r="93" spans="1:10" ht="15" customHeight="1">
      <c r="A93" s="7"/>
      <c r="B93" s="7"/>
      <c r="C93" s="7"/>
      <c r="D93" s="7"/>
      <c r="E93" s="7"/>
      <c r="F93" s="7"/>
      <c r="G93" s="7"/>
      <c r="H93" s="7"/>
      <c r="I93" s="7"/>
      <c r="J93" s="7"/>
    </row>
    <row r="94" spans="1:10" ht="15.75" customHeight="1">
      <c r="A94" s="7"/>
      <c r="B94" s="7"/>
      <c r="C94" s="7"/>
      <c r="D94" s="7"/>
      <c r="E94" s="7"/>
      <c r="F94" s="7"/>
      <c r="G94" s="7"/>
      <c r="H94" s="7"/>
      <c r="I94" s="7"/>
      <c r="J94" s="7"/>
    </row>
    <row r="95" spans="1:10" ht="12.75" customHeight="1">
      <c r="A95" s="7"/>
      <c r="B95" s="7"/>
      <c r="C95" s="7"/>
      <c r="D95" s="7"/>
      <c r="E95" s="7"/>
      <c r="F95" s="7"/>
      <c r="G95" s="7"/>
      <c r="H95" s="7"/>
      <c r="I95" s="7"/>
      <c r="J95" s="7"/>
    </row>
    <row r="96" spans="1:10" ht="17.25" customHeight="1">
      <c r="A96" s="124" t="s">
        <v>86</v>
      </c>
      <c r="B96" s="94"/>
      <c r="C96" s="94"/>
      <c r="D96" s="94"/>
      <c r="E96" s="94"/>
      <c r="F96" s="94"/>
      <c r="G96" s="94"/>
      <c r="H96" s="94"/>
      <c r="I96" s="94"/>
      <c r="J96" s="20">
        <f>SUM(J91+J89+J84+J82+J80+J75+J73+J71)</f>
        <v>0</v>
      </c>
    </row>
    <row r="97" spans="1:10" ht="16.5" customHeight="1">
      <c r="A97" s="125" t="s">
        <v>87</v>
      </c>
      <c r="B97" s="212"/>
      <c r="C97" s="212"/>
      <c r="D97" s="212"/>
      <c r="E97" s="212"/>
      <c r="F97" s="212"/>
      <c r="G97" s="212"/>
      <c r="H97" s="212"/>
      <c r="I97" s="213"/>
      <c r="J97" s="20">
        <f>IF(AND(J66&gt;250000,J66&lt;500001,'Electronic Worksheet'!G31="OT"),12500,IF(AND(J66&gt;250000,J66&lt;500001,'Electronic Worksheet'!G31="SR"),12500,0))</f>
        <v>0</v>
      </c>
    </row>
    <row r="98" spans="1:10" ht="16.5" customHeight="1">
      <c r="A98" s="125" t="s">
        <v>85</v>
      </c>
      <c r="B98" s="212"/>
      <c r="C98" s="212"/>
      <c r="D98" s="212"/>
      <c r="E98" s="212"/>
      <c r="F98" s="212"/>
      <c r="G98" s="212"/>
      <c r="H98" s="212"/>
      <c r="I98" s="213"/>
      <c r="J98" s="20">
        <f>IF(J96&gt;J97,J96-J97,0)</f>
        <v>0</v>
      </c>
    </row>
    <row r="99" spans="1:10" ht="17.25" customHeight="1">
      <c r="A99" s="94" t="s">
        <v>108</v>
      </c>
      <c r="B99" s="94"/>
      <c r="C99" s="94"/>
      <c r="D99" s="94"/>
      <c r="E99" s="94"/>
      <c r="F99" s="94"/>
      <c r="G99" s="94"/>
      <c r="H99" s="94"/>
      <c r="I99" s="94"/>
      <c r="J99" s="20">
        <f>ROUND(PRODUCT(J98*0.04),0)</f>
        <v>0</v>
      </c>
    </row>
    <row r="100" spans="1:10" ht="13.5" customHeight="1">
      <c r="A100" s="125" t="s">
        <v>88</v>
      </c>
      <c r="B100" s="212"/>
      <c r="C100" s="212"/>
      <c r="D100" s="212"/>
      <c r="E100" s="212"/>
      <c r="F100" s="212"/>
      <c r="G100" s="212"/>
      <c r="H100" s="212"/>
      <c r="I100" s="213"/>
      <c r="J100" s="20">
        <f>J98+J99</f>
        <v>0</v>
      </c>
    </row>
    <row r="101" spans="1:10" ht="15.75" customHeight="1">
      <c r="A101" s="97" t="s">
        <v>270</v>
      </c>
      <c r="B101" s="98"/>
      <c r="C101" s="98"/>
      <c r="D101" s="98"/>
      <c r="E101" s="98"/>
      <c r="F101" s="99"/>
      <c r="G101" s="94" t="s">
        <v>293</v>
      </c>
      <c r="H101" s="94"/>
      <c r="I101" s="94"/>
      <c r="J101" s="24">
        <f>'Electronic Worksheet'!S3+'Electronic Worksheet'!S4+'Electronic Worksheet'!S5+'Electronic Worksheet'!S6+'Electronic Worksheet'!S7+'Electronic Worksheet'!S8+'Electronic Worksheet'!S9+'Electronic Worksheet'!S10+'Electronic Worksheet'!S11</f>
        <v>0</v>
      </c>
    </row>
    <row r="102" spans="1:10" ht="15" customHeight="1">
      <c r="A102" s="174"/>
      <c r="B102" s="207"/>
      <c r="C102" s="207"/>
      <c r="D102" s="207"/>
      <c r="E102" s="207"/>
      <c r="F102" s="214"/>
      <c r="G102" s="215">
        <v>45658</v>
      </c>
      <c r="H102" s="94"/>
      <c r="I102" s="94"/>
      <c r="J102" s="24">
        <f>'Electronic Worksheet'!S12</f>
        <v>0</v>
      </c>
    </row>
    <row r="103" spans="1:10" ht="14.25" customHeight="1">
      <c r="A103" s="174"/>
      <c r="B103" s="207"/>
      <c r="C103" s="207"/>
      <c r="D103" s="207"/>
      <c r="E103" s="207"/>
      <c r="F103" s="214"/>
      <c r="G103" s="215">
        <v>45689</v>
      </c>
      <c r="H103" s="94"/>
      <c r="I103" s="94"/>
      <c r="J103" s="25">
        <f>'Electronic Worksheet'!S13</f>
        <v>0</v>
      </c>
    </row>
    <row r="104" spans="1:10" ht="13.5" customHeight="1">
      <c r="A104" s="107"/>
      <c r="B104" s="108"/>
      <c r="C104" s="108"/>
      <c r="D104" s="108"/>
      <c r="E104" s="108"/>
      <c r="F104" s="109"/>
      <c r="G104" s="215">
        <v>45717</v>
      </c>
      <c r="H104" s="94"/>
      <c r="I104" s="94"/>
      <c r="J104" s="25">
        <f>'Electronic Worksheet'!S14</f>
        <v>0</v>
      </c>
    </row>
    <row r="105" spans="1:10" ht="15" customHeight="1">
      <c r="A105" s="94" t="s">
        <v>271</v>
      </c>
      <c r="B105" s="94"/>
      <c r="C105" s="94"/>
      <c r="D105" s="94"/>
      <c r="E105" s="94"/>
      <c r="F105" s="94"/>
      <c r="G105" s="94"/>
      <c r="H105" s="94"/>
      <c r="I105" s="94"/>
      <c r="J105" s="25">
        <f>J100-(J101+J102+J103+J104)</f>
        <v>0</v>
      </c>
    </row>
    <row r="106" spans="1:10" ht="12.75" customHeight="1">
      <c r="A106" s="7"/>
      <c r="B106" s="7"/>
      <c r="C106" s="7"/>
      <c r="D106" s="7"/>
      <c r="E106" s="7"/>
      <c r="F106" s="7"/>
      <c r="G106" s="7"/>
      <c r="H106" s="7"/>
      <c r="I106" s="7"/>
      <c r="J106" s="7"/>
    </row>
    <row r="107" spans="1:10" ht="8.25" customHeight="1">
      <c r="A107" s="27"/>
      <c r="B107" s="27"/>
      <c r="C107" s="27"/>
      <c r="D107" s="27"/>
      <c r="E107" s="27"/>
      <c r="F107" s="27"/>
      <c r="G107" s="27"/>
      <c r="H107" s="27"/>
      <c r="I107" s="27"/>
      <c r="J107" s="27"/>
    </row>
    <row r="108" spans="1:10" ht="12.75">
      <c r="A108" s="113" t="s">
        <v>217</v>
      </c>
      <c r="B108" s="130"/>
      <c r="C108" s="130"/>
      <c r="D108" s="130"/>
      <c r="E108" s="130"/>
      <c r="F108" s="130"/>
      <c r="G108" s="130"/>
      <c r="H108" s="130"/>
      <c r="I108" s="130"/>
      <c r="J108" s="130"/>
    </row>
    <row r="109" spans="1:10" ht="12.75">
      <c r="A109" s="7"/>
      <c r="B109" s="7"/>
      <c r="C109" s="7"/>
      <c r="D109" s="7"/>
      <c r="E109" s="7"/>
      <c r="F109" s="7"/>
      <c r="G109" s="7"/>
      <c r="H109" s="7"/>
      <c r="I109" s="7"/>
      <c r="J109" s="7"/>
    </row>
    <row r="110" spans="1:10" ht="12.75">
      <c r="A110" s="134" t="s">
        <v>258</v>
      </c>
      <c r="B110" s="134"/>
      <c r="C110" s="134"/>
      <c r="D110" s="134"/>
      <c r="E110" s="134"/>
      <c r="F110" s="134"/>
      <c r="G110" s="134"/>
      <c r="H110" s="134"/>
      <c r="I110" s="134"/>
      <c r="J110" s="134"/>
    </row>
    <row r="111" spans="1:10" ht="12.75">
      <c r="A111" s="134" t="s">
        <v>259</v>
      </c>
      <c r="B111" s="134"/>
      <c r="C111" s="134"/>
      <c r="D111" s="134"/>
      <c r="E111" s="134"/>
      <c r="F111" s="134"/>
      <c r="G111" s="134"/>
      <c r="H111" s="134"/>
      <c r="I111" s="134"/>
      <c r="J111" s="134"/>
    </row>
    <row r="112" spans="1:10" ht="12.75">
      <c r="A112" s="134" t="s">
        <v>256</v>
      </c>
      <c r="B112" s="134"/>
      <c r="C112" s="134"/>
      <c r="D112" s="134"/>
      <c r="E112" s="134"/>
      <c r="F112" s="134"/>
      <c r="G112" s="134"/>
      <c r="H112" s="134"/>
      <c r="I112" s="134"/>
      <c r="J112" s="134"/>
    </row>
    <row r="113" spans="1:10" ht="12.75">
      <c r="A113" s="134" t="s">
        <v>257</v>
      </c>
      <c r="B113" s="134"/>
      <c r="C113" s="134"/>
      <c r="D113" s="134"/>
      <c r="E113" s="134"/>
      <c r="F113" s="134"/>
      <c r="G113" s="134"/>
      <c r="H113" s="134"/>
      <c r="I113" s="134"/>
      <c r="J113" s="134"/>
    </row>
    <row r="114" spans="1:10" ht="12.75">
      <c r="A114" s="26"/>
      <c r="B114" s="7"/>
      <c r="C114" s="7"/>
      <c r="D114" s="7"/>
      <c r="E114" s="7"/>
      <c r="F114" s="7"/>
      <c r="G114" s="7"/>
      <c r="H114" s="7"/>
      <c r="I114" s="7"/>
      <c r="J114" s="7"/>
    </row>
    <row r="115" spans="1:10" ht="12.75">
      <c r="A115" s="7"/>
      <c r="B115" s="7"/>
      <c r="C115" s="7"/>
      <c r="D115" s="7"/>
      <c r="E115" s="7"/>
      <c r="F115" s="7"/>
      <c r="G115" s="7"/>
      <c r="H115" s="7"/>
      <c r="I115" s="7"/>
      <c r="J115" s="7"/>
    </row>
    <row r="116" spans="1:10" ht="12.75">
      <c r="A116" s="131" t="s">
        <v>218</v>
      </c>
      <c r="B116" s="131"/>
      <c r="C116" s="131"/>
      <c r="D116" s="131"/>
      <c r="E116" s="131"/>
      <c r="F116" s="131"/>
      <c r="G116" s="131"/>
      <c r="H116" s="131"/>
      <c r="I116" s="131"/>
      <c r="J116" s="131"/>
    </row>
    <row r="117" spans="1:10" ht="12.75">
      <c r="A117" s="132"/>
      <c r="B117" s="132"/>
      <c r="C117" s="132"/>
      <c r="D117" s="132"/>
      <c r="E117" s="132"/>
      <c r="F117" s="132"/>
      <c r="G117" s="132"/>
      <c r="H117" s="132"/>
      <c r="I117" s="132"/>
      <c r="J117" s="132"/>
    </row>
    <row r="118" spans="1:10" ht="12.75">
      <c r="A118" s="133" t="s">
        <v>219</v>
      </c>
      <c r="B118" s="132"/>
      <c r="C118" s="132"/>
      <c r="D118" s="132"/>
      <c r="E118" s="132"/>
      <c r="F118" s="132"/>
      <c r="G118" s="132"/>
      <c r="H118" s="132"/>
      <c r="I118" s="132"/>
      <c r="J118" s="132"/>
    </row>
    <row r="119" spans="1:10" ht="12.75">
      <c r="A119" s="133" t="s">
        <v>220</v>
      </c>
      <c r="B119" s="132"/>
      <c r="C119" s="132"/>
      <c r="D119" s="132"/>
      <c r="E119" s="132"/>
      <c r="F119" s="132"/>
      <c r="G119" s="132"/>
      <c r="H119" s="132"/>
      <c r="I119" s="132"/>
      <c r="J119" s="132"/>
    </row>
    <row r="120" spans="1:10" ht="12.75">
      <c r="A120" s="111" t="s">
        <v>221</v>
      </c>
      <c r="B120" s="111"/>
      <c r="C120" s="111"/>
      <c r="D120" s="111"/>
      <c r="E120" s="111"/>
      <c r="F120" s="111"/>
      <c r="G120" s="111"/>
      <c r="H120" s="111"/>
      <c r="I120" s="111"/>
      <c r="J120" s="111"/>
    </row>
    <row r="121" spans="1:10" ht="12.75">
      <c r="A121" s="111" t="s">
        <v>222</v>
      </c>
      <c r="B121" s="111"/>
      <c r="C121" s="111"/>
      <c r="D121" s="111"/>
      <c r="E121" s="111"/>
      <c r="F121" s="111"/>
      <c r="G121" s="111"/>
      <c r="H121" s="111"/>
      <c r="I121" s="111"/>
      <c r="J121" s="111"/>
    </row>
    <row r="122" spans="1:10" ht="12.75">
      <c r="A122" s="111" t="s">
        <v>223</v>
      </c>
      <c r="B122" s="111"/>
      <c r="C122" s="111"/>
      <c r="D122" s="111"/>
      <c r="E122" s="111"/>
      <c r="F122" s="111"/>
      <c r="G122" s="111"/>
      <c r="H122" s="111"/>
      <c r="I122" s="111"/>
      <c r="J122" s="111"/>
    </row>
    <row r="123" spans="1:10" ht="12.75">
      <c r="A123" s="27"/>
      <c r="B123" s="27"/>
      <c r="C123" s="27"/>
      <c r="D123" s="27"/>
      <c r="E123" s="27"/>
      <c r="F123" s="27"/>
      <c r="G123" s="27"/>
      <c r="H123" s="27"/>
      <c r="I123" s="27"/>
      <c r="J123" s="27"/>
    </row>
    <row r="124" spans="1:10" ht="12.75">
      <c r="A124" s="26" t="s">
        <v>63</v>
      </c>
      <c r="B124" s="7" t="s">
        <v>113</v>
      </c>
      <c r="C124" s="7"/>
      <c r="D124" s="7"/>
      <c r="E124" s="7"/>
      <c r="F124" s="7"/>
      <c r="G124" s="26" t="s">
        <v>65</v>
      </c>
      <c r="H124" s="7"/>
      <c r="I124" s="7"/>
      <c r="J124" s="7"/>
    </row>
    <row r="125" spans="1:10" ht="12.75">
      <c r="A125" s="53" t="s">
        <v>64</v>
      </c>
      <c r="B125" s="38">
        <f ca="1">TODAY()</f>
        <v>45630</v>
      </c>
      <c r="C125" s="7"/>
      <c r="D125" s="7"/>
      <c r="E125" s="7"/>
      <c r="F125" s="7"/>
      <c r="G125" s="26" t="s">
        <v>68</v>
      </c>
      <c r="H125" s="129">
        <f>'Electronic Worksheet'!F27</f>
        <v>0</v>
      </c>
      <c r="I125" s="129"/>
      <c r="J125" s="129"/>
    </row>
    <row r="126" spans="1:10" ht="12.75">
      <c r="A126" s="26"/>
      <c r="B126" s="7"/>
      <c r="C126" s="7"/>
      <c r="D126" s="7"/>
      <c r="E126" s="7"/>
      <c r="F126" s="7"/>
      <c r="G126" s="26"/>
      <c r="H126" s="7"/>
      <c r="I126" s="7"/>
      <c r="J126" s="7"/>
    </row>
    <row r="127" spans="1:10" ht="12.75">
      <c r="A127" s="26"/>
      <c r="B127" s="7"/>
      <c r="C127" s="7"/>
      <c r="D127" s="7"/>
      <c r="E127" s="7"/>
      <c r="F127" s="7"/>
      <c r="G127" s="26"/>
      <c r="H127" s="7"/>
      <c r="I127" s="7"/>
      <c r="J127" s="7"/>
    </row>
    <row r="128" spans="1:10" ht="12.75">
      <c r="A128" s="7"/>
      <c r="B128" s="7"/>
      <c r="C128" s="7"/>
      <c r="D128" s="7"/>
      <c r="E128" s="7"/>
      <c r="F128" s="7"/>
      <c r="G128" s="7"/>
      <c r="H128" s="7"/>
      <c r="I128" s="7"/>
      <c r="J128" s="7"/>
    </row>
    <row r="129" spans="1:10" ht="12.75">
      <c r="A129" s="26" t="s">
        <v>224</v>
      </c>
      <c r="B129" s="7"/>
      <c r="C129" s="7"/>
      <c r="D129" s="7"/>
      <c r="E129" s="7"/>
      <c r="F129" s="7"/>
      <c r="G129" s="7"/>
      <c r="H129" s="7"/>
      <c r="I129" s="7"/>
      <c r="J129" s="7"/>
    </row>
    <row r="130" spans="1:10" ht="12.75">
      <c r="A130" s="26" t="s">
        <v>239</v>
      </c>
      <c r="B130" s="7"/>
      <c r="C130" s="7"/>
      <c r="D130" s="7"/>
      <c r="E130" s="7"/>
      <c r="F130" s="7"/>
      <c r="G130" s="7"/>
      <c r="H130" s="7"/>
      <c r="I130" s="7"/>
      <c r="J130" s="7"/>
    </row>
    <row r="131" spans="1:10" ht="12.75">
      <c r="A131" s="26" t="s">
        <v>225</v>
      </c>
      <c r="B131" s="7"/>
      <c r="C131" s="7"/>
      <c r="D131" s="7"/>
      <c r="E131" s="7"/>
      <c r="F131" s="7"/>
      <c r="G131" s="7"/>
      <c r="H131" s="7"/>
      <c r="I131" s="7"/>
      <c r="J131" s="7"/>
    </row>
    <row r="132" spans="1:10" ht="12.75">
      <c r="A132" s="26" t="s">
        <v>226</v>
      </c>
      <c r="B132" s="7"/>
      <c r="C132" s="7"/>
      <c r="D132" s="7"/>
      <c r="E132" s="7"/>
      <c r="F132" s="7"/>
      <c r="G132" s="7"/>
      <c r="H132" s="7"/>
      <c r="I132" s="7"/>
      <c r="J132" s="7"/>
    </row>
    <row r="133" spans="1:10" ht="12.75">
      <c r="A133" s="26" t="s">
        <v>238</v>
      </c>
      <c r="B133" s="7"/>
      <c r="C133" s="7"/>
      <c r="D133" s="7"/>
      <c r="E133" s="7"/>
      <c r="F133" s="7"/>
      <c r="G133" s="7"/>
      <c r="H133" s="7"/>
      <c r="I133" s="7"/>
      <c r="J133" s="7"/>
    </row>
    <row r="134" spans="1:10" ht="12.75">
      <c r="A134" s="26" t="s">
        <v>227</v>
      </c>
      <c r="B134" s="7"/>
      <c r="C134" s="7"/>
      <c r="D134" s="7"/>
      <c r="E134" s="7"/>
      <c r="F134" s="7"/>
      <c r="G134" s="7"/>
      <c r="H134" s="7"/>
      <c r="I134" s="7"/>
      <c r="J134" s="7"/>
    </row>
    <row r="135" spans="1:10" ht="12.75">
      <c r="A135" s="26" t="s">
        <v>228</v>
      </c>
      <c r="B135" s="7"/>
      <c r="C135" s="7"/>
      <c r="D135" s="7"/>
      <c r="E135" s="7"/>
      <c r="F135" s="7"/>
      <c r="G135" s="7"/>
      <c r="H135" s="7"/>
      <c r="I135" s="7"/>
      <c r="J135" s="7"/>
    </row>
    <row r="136" spans="1:10" ht="12.75">
      <c r="A136" s="26"/>
      <c r="B136" s="7"/>
      <c r="C136" s="7"/>
      <c r="D136" s="7"/>
      <c r="E136" s="7"/>
      <c r="F136" s="7"/>
      <c r="G136" s="7"/>
      <c r="H136" s="7"/>
      <c r="I136" s="7"/>
      <c r="J136" s="7"/>
    </row>
    <row r="137" spans="1:10" ht="12.75">
      <c r="A137" s="26" t="s">
        <v>229</v>
      </c>
      <c r="B137" s="7"/>
      <c r="C137" s="7"/>
      <c r="D137" s="7"/>
      <c r="E137" s="7"/>
      <c r="F137" s="7"/>
      <c r="G137" s="7"/>
      <c r="H137" s="7"/>
      <c r="I137" s="7"/>
      <c r="J137" s="7"/>
    </row>
    <row r="138" spans="1:10" ht="12.75">
      <c r="A138" s="26" t="s">
        <v>230</v>
      </c>
      <c r="B138" s="7"/>
      <c r="C138" s="7"/>
      <c r="D138" s="7"/>
      <c r="E138" s="7"/>
      <c r="F138" s="7"/>
      <c r="G138" s="7"/>
      <c r="H138" s="7"/>
      <c r="I138" s="7"/>
      <c r="J138" s="7"/>
    </row>
    <row r="139" spans="1:10" ht="12.75">
      <c r="A139" s="26" t="s">
        <v>231</v>
      </c>
      <c r="B139" s="7"/>
      <c r="C139" s="7"/>
      <c r="D139" s="7"/>
      <c r="E139" s="7"/>
      <c r="F139" s="7"/>
      <c r="G139" s="7"/>
      <c r="H139" s="7"/>
      <c r="I139" s="7"/>
      <c r="J139" s="7"/>
    </row>
    <row r="140" spans="1:10" ht="12.75">
      <c r="A140" s="26" t="s">
        <v>232</v>
      </c>
      <c r="B140" s="7"/>
      <c r="C140" s="7"/>
      <c r="D140" s="7"/>
      <c r="E140" s="7"/>
      <c r="F140" s="7"/>
      <c r="G140" s="7"/>
      <c r="H140" s="7"/>
      <c r="I140" s="7"/>
      <c r="J140" s="7"/>
    </row>
  </sheetData>
  <sheetProtection password="C934" sheet="1" objects="1" scenarios="1"/>
  <mergeCells count="158">
    <mergeCell ref="A105:I105"/>
    <mergeCell ref="A96:I96"/>
    <mergeCell ref="A97:I97"/>
    <mergeCell ref="A98:I98"/>
    <mergeCell ref="A99:I99"/>
    <mergeCell ref="A100:I100"/>
    <mergeCell ref="A101:F104"/>
    <mergeCell ref="G101:I101"/>
    <mergeCell ref="G102:I102"/>
    <mergeCell ref="G103:I103"/>
    <mergeCell ref="G104:I104"/>
    <mergeCell ref="A89:E89"/>
    <mergeCell ref="F89:I89"/>
    <mergeCell ref="J89:J90"/>
    <mergeCell ref="A90:E90"/>
    <mergeCell ref="F90:I90"/>
    <mergeCell ref="A91:E92"/>
    <mergeCell ref="F91:I91"/>
    <mergeCell ref="J91:J92"/>
    <mergeCell ref="A82:E82"/>
    <mergeCell ref="F82:I82"/>
    <mergeCell ref="J82:J83"/>
    <mergeCell ref="A83:E83"/>
    <mergeCell ref="F83:I83"/>
    <mergeCell ref="F92:I92"/>
    <mergeCell ref="A84:E85"/>
    <mergeCell ref="F84:I84"/>
    <mergeCell ref="J84:J85"/>
    <mergeCell ref="F85:I85"/>
    <mergeCell ref="A86:J86"/>
    <mergeCell ref="A87:E87"/>
    <mergeCell ref="F87:I88"/>
    <mergeCell ref="J87:J88"/>
    <mergeCell ref="A88:E88"/>
    <mergeCell ref="A77:J77"/>
    <mergeCell ref="A78:E78"/>
    <mergeCell ref="F78:I79"/>
    <mergeCell ref="J78:J79"/>
    <mergeCell ref="A79:E79"/>
    <mergeCell ref="A80:E80"/>
    <mergeCell ref="F80:I80"/>
    <mergeCell ref="J80:J81"/>
    <mergeCell ref="A81:E81"/>
    <mergeCell ref="F81:I81"/>
    <mergeCell ref="A73:E73"/>
    <mergeCell ref="F73:I73"/>
    <mergeCell ref="J73:J74"/>
    <mergeCell ref="A74:E74"/>
    <mergeCell ref="F74:I74"/>
    <mergeCell ref="A75:E76"/>
    <mergeCell ref="F75:I75"/>
    <mergeCell ref="J75:J76"/>
    <mergeCell ref="F76:I76"/>
    <mergeCell ref="A65:H65"/>
    <mergeCell ref="A66:I66"/>
    <mergeCell ref="A67:J67"/>
    <mergeCell ref="A68:J68"/>
    <mergeCell ref="A69:E69"/>
    <mergeCell ref="F69:I70"/>
    <mergeCell ref="J69:J70"/>
    <mergeCell ref="A70:E70"/>
    <mergeCell ref="A71:E71"/>
    <mergeCell ref="F71:I71"/>
    <mergeCell ref="J71:J72"/>
    <mergeCell ref="A72:E72"/>
    <mergeCell ref="F72:I72"/>
    <mergeCell ref="H47:H48"/>
    <mergeCell ref="A48:G48"/>
    <mergeCell ref="A51:H51"/>
    <mergeCell ref="J51:J64"/>
    <mergeCell ref="A52:H52"/>
    <mergeCell ref="I52:I53"/>
    <mergeCell ref="A53:H53"/>
    <mergeCell ref="A54:H54"/>
    <mergeCell ref="I54:I55"/>
    <mergeCell ref="A55:H55"/>
    <mergeCell ref="A56:H56"/>
    <mergeCell ref="I56:I59"/>
    <mergeCell ref="A57:H57"/>
    <mergeCell ref="A58:H58"/>
    <mergeCell ref="A59:H59"/>
    <mergeCell ref="A60:H60"/>
    <mergeCell ref="A61:H61"/>
    <mergeCell ref="A62:H62"/>
    <mergeCell ref="I62:I64"/>
    <mergeCell ref="A63:H63"/>
    <mergeCell ref="A64:H64"/>
    <mergeCell ref="A47:G47"/>
    <mergeCell ref="A28:I28"/>
    <mergeCell ref="A29:I29"/>
    <mergeCell ref="A30:I30"/>
    <mergeCell ref="J30:J48"/>
    <mergeCell ref="A31:G31"/>
    <mergeCell ref="I31:I47"/>
    <mergeCell ref="A32:G32"/>
    <mergeCell ref="A33:G33"/>
    <mergeCell ref="A34:G34"/>
    <mergeCell ref="A35:G35"/>
    <mergeCell ref="A36:G36"/>
    <mergeCell ref="A37:G37"/>
    <mergeCell ref="A38:G38"/>
    <mergeCell ref="H38:H39"/>
    <mergeCell ref="A39:G39"/>
    <mergeCell ref="A40:G40"/>
    <mergeCell ref="A41:G41"/>
    <mergeCell ref="H41:H42"/>
    <mergeCell ref="A42:G42"/>
    <mergeCell ref="A43:G43"/>
    <mergeCell ref="H43:H45"/>
    <mergeCell ref="A44:G44"/>
    <mergeCell ref="A45:G45"/>
    <mergeCell ref="A46:G46"/>
    <mergeCell ref="A20:H20"/>
    <mergeCell ref="A22:I22"/>
    <mergeCell ref="J22:J23"/>
    <mergeCell ref="A23:I23"/>
    <mergeCell ref="A24:H24"/>
    <mergeCell ref="J24:J27"/>
    <mergeCell ref="A25:H25"/>
    <mergeCell ref="A26:H26"/>
    <mergeCell ref="I26:I27"/>
    <mergeCell ref="A27:H27"/>
    <mergeCell ref="A122:J122"/>
    <mergeCell ref="H125:J125"/>
    <mergeCell ref="A108:J108"/>
    <mergeCell ref="A116:J116"/>
    <mergeCell ref="A117:J117"/>
    <mergeCell ref="A118:J118"/>
    <mergeCell ref="A119:J119"/>
    <mergeCell ref="A120:J120"/>
    <mergeCell ref="A112:J112"/>
    <mergeCell ref="A113:J113"/>
    <mergeCell ref="A111:J111"/>
    <mergeCell ref="A110:J110"/>
    <mergeCell ref="A1:J2"/>
    <mergeCell ref="A121:J121"/>
    <mergeCell ref="A3:J3"/>
    <mergeCell ref="A4:J4"/>
    <mergeCell ref="A5:J5"/>
    <mergeCell ref="A7:D7"/>
    <mergeCell ref="E7:J7"/>
    <mergeCell ref="A8:D8"/>
    <mergeCell ref="E8:J8"/>
    <mergeCell ref="A9:D9"/>
    <mergeCell ref="E9:J9"/>
    <mergeCell ref="A10:D10"/>
    <mergeCell ref="E10:J10"/>
    <mergeCell ref="A11:I11"/>
    <mergeCell ref="A12:I12"/>
    <mergeCell ref="J12:J17"/>
    <mergeCell ref="A13:H13"/>
    <mergeCell ref="A14:H14"/>
    <mergeCell ref="A15:H15"/>
    <mergeCell ref="A16:H16"/>
    <mergeCell ref="A17:I17"/>
    <mergeCell ref="A18:I18"/>
    <mergeCell ref="A19:H19"/>
    <mergeCell ref="J19:J20"/>
  </mergeCells>
  <pageMargins left="0.7" right="0.7" top="0.75" bottom="0.75" header="0.3" footer="0.3"/>
  <pageSetup paperSize="9" scale="86" orientation="portrait" r:id="rId1"/>
  <rowBreaks count="2" manualBreakCount="2">
    <brk id="49" max="16383" man="1"/>
    <brk id="94" max="16383" man="1"/>
  </rowBreaks>
</worksheet>
</file>

<file path=xl/worksheets/sheet3.xml><?xml version="1.0" encoding="utf-8"?>
<worksheet xmlns="http://schemas.openxmlformats.org/spreadsheetml/2006/main" xmlns:r="http://schemas.openxmlformats.org/officeDocument/2006/relationships">
  <dimension ref="A1:H88"/>
  <sheetViews>
    <sheetView tabSelected="1" view="pageBreakPreview" zoomScale="110" zoomScaleSheetLayoutView="110" workbookViewId="0">
      <selection activeCell="G21" sqref="G21"/>
    </sheetView>
  </sheetViews>
  <sheetFormatPr defaultRowHeight="15.75" customHeight="1"/>
  <cols>
    <col min="1" max="1" width="23.140625" customWidth="1"/>
    <col min="2" max="2" width="9.42578125" customWidth="1"/>
    <col min="8" max="8" width="13.7109375" customWidth="1"/>
  </cols>
  <sheetData>
    <row r="1" spans="1:8" ht="15.75" customHeight="1">
      <c r="A1" s="217" t="s">
        <v>208</v>
      </c>
      <c r="B1" s="217"/>
      <c r="C1" s="217"/>
      <c r="D1" s="217"/>
      <c r="E1" s="217"/>
      <c r="F1" s="217"/>
      <c r="G1" s="217"/>
      <c r="H1" s="217"/>
    </row>
    <row r="2" spans="1:8" ht="15.75" customHeight="1">
      <c r="A2" s="35" t="s">
        <v>170</v>
      </c>
    </row>
    <row r="4" spans="1:8" ht="15.75" customHeight="1">
      <c r="A4" s="35" t="s">
        <v>175</v>
      </c>
      <c r="C4" s="35" t="s">
        <v>171</v>
      </c>
    </row>
    <row r="6" spans="1:8" ht="15.75" customHeight="1">
      <c r="A6" t="s">
        <v>154</v>
      </c>
      <c r="C6" s="35" t="s">
        <v>171</v>
      </c>
    </row>
    <row r="8" spans="1:8" ht="15.75" customHeight="1">
      <c r="A8" t="s">
        <v>155</v>
      </c>
      <c r="C8" s="35" t="s">
        <v>171</v>
      </c>
    </row>
    <row r="10" spans="1:8" ht="15.75" customHeight="1">
      <c r="A10" s="35" t="s">
        <v>176</v>
      </c>
    </row>
    <row r="11" spans="1:8" ht="15.75" customHeight="1">
      <c r="A11" t="s">
        <v>156</v>
      </c>
    </row>
    <row r="12" spans="1:8" ht="15.75" customHeight="1">
      <c r="A12" s="35" t="s">
        <v>177</v>
      </c>
    </row>
    <row r="14" spans="1:8" ht="15.75" customHeight="1">
      <c r="A14" s="35" t="s">
        <v>186</v>
      </c>
    </row>
    <row r="15" spans="1:8" ht="15.75" customHeight="1">
      <c r="A15" s="35" t="s">
        <v>209</v>
      </c>
      <c r="G15" s="35" t="s">
        <v>172</v>
      </c>
    </row>
    <row r="17" spans="1:7" ht="15.75" customHeight="1">
      <c r="A17" s="35" t="s">
        <v>210</v>
      </c>
      <c r="F17" s="35" t="s">
        <v>182</v>
      </c>
      <c r="G17" s="35" t="s">
        <v>172</v>
      </c>
    </row>
    <row r="19" spans="1:7" ht="15.75" customHeight="1">
      <c r="A19" s="35" t="s">
        <v>211</v>
      </c>
    </row>
    <row r="20" spans="1:7" ht="15.75" customHeight="1">
      <c r="G20" s="35" t="s">
        <v>172</v>
      </c>
    </row>
    <row r="21" spans="1:7" ht="15.75" customHeight="1">
      <c r="A21" s="35" t="s">
        <v>212</v>
      </c>
      <c r="G21" s="35" t="s">
        <v>172</v>
      </c>
    </row>
    <row r="23" spans="1:7" ht="15.75" customHeight="1">
      <c r="A23" s="35" t="s">
        <v>213</v>
      </c>
    </row>
    <row r="24" spans="1:7" ht="15.75" customHeight="1">
      <c r="A24" s="35" t="s">
        <v>178</v>
      </c>
    </row>
    <row r="25" spans="1:7" ht="15.75" customHeight="1">
      <c r="A25" t="s">
        <v>157</v>
      </c>
    </row>
    <row r="27" spans="1:7" ht="15.75" customHeight="1">
      <c r="A27" t="s">
        <v>158</v>
      </c>
      <c r="G27" s="35" t="s">
        <v>172</v>
      </c>
    </row>
    <row r="29" spans="1:7" ht="15.75" customHeight="1">
      <c r="A29" s="35" t="s">
        <v>179</v>
      </c>
    </row>
    <row r="30" spans="1:7" ht="15.75" customHeight="1">
      <c r="A30" s="35"/>
    </row>
    <row r="31" spans="1:7" ht="15.75" customHeight="1">
      <c r="A31" s="36" t="s">
        <v>173</v>
      </c>
    </row>
    <row r="32" spans="1:7" ht="15.75" customHeight="1">
      <c r="A32" s="35" t="s">
        <v>184</v>
      </c>
    </row>
    <row r="34" spans="1:8" ht="15.75" customHeight="1">
      <c r="A34" s="35" t="s">
        <v>183</v>
      </c>
    </row>
    <row r="35" spans="1:8" ht="15.75" customHeight="1">
      <c r="A35" s="35" t="s">
        <v>180</v>
      </c>
    </row>
    <row r="36" spans="1:8" ht="15.75" customHeight="1">
      <c r="A36" t="s">
        <v>160</v>
      </c>
    </row>
    <row r="38" spans="1:8" ht="15.75" customHeight="1">
      <c r="A38" s="35" t="s">
        <v>181</v>
      </c>
    </row>
    <row r="40" spans="1:8" ht="15.75" customHeight="1">
      <c r="A40" s="35" t="s">
        <v>174</v>
      </c>
    </row>
    <row r="41" spans="1:8" ht="15.75" customHeight="1">
      <c r="A41" s="34" t="s">
        <v>159</v>
      </c>
    </row>
    <row r="42" spans="1:8" ht="15.75" customHeight="1">
      <c r="A42" s="35" t="s">
        <v>185</v>
      </c>
    </row>
    <row r="46" spans="1:8" ht="15.75" customHeight="1">
      <c r="A46" s="216" t="s">
        <v>161</v>
      </c>
      <c r="B46" s="216"/>
      <c r="C46" s="216"/>
      <c r="D46" s="216"/>
      <c r="E46" s="216"/>
      <c r="F46" s="216"/>
      <c r="G46" s="216"/>
      <c r="H46" s="216"/>
    </row>
    <row r="48" spans="1:8" ht="15.75" customHeight="1">
      <c r="A48" s="35" t="s">
        <v>187</v>
      </c>
      <c r="E48" s="35" t="s">
        <v>172</v>
      </c>
    </row>
    <row r="50" spans="1:5" ht="15.75" customHeight="1">
      <c r="A50" s="35" t="s">
        <v>188</v>
      </c>
      <c r="E50" s="35" t="s">
        <v>172</v>
      </c>
    </row>
    <row r="52" spans="1:5" ht="15.75" customHeight="1">
      <c r="A52" t="s">
        <v>162</v>
      </c>
      <c r="E52" s="35" t="s">
        <v>172</v>
      </c>
    </row>
    <row r="54" spans="1:5" ht="15.75" customHeight="1">
      <c r="A54" s="35" t="s">
        <v>189</v>
      </c>
      <c r="E54" s="35" t="s">
        <v>172</v>
      </c>
    </row>
    <row r="56" spans="1:5" ht="15.75" customHeight="1">
      <c r="A56" s="35" t="s">
        <v>190</v>
      </c>
      <c r="E56" s="35" t="s">
        <v>172</v>
      </c>
    </row>
    <row r="58" spans="1:5" ht="15.75" customHeight="1">
      <c r="A58" s="35" t="s">
        <v>191</v>
      </c>
      <c r="E58" s="35" t="s">
        <v>172</v>
      </c>
    </row>
    <row r="60" spans="1:5" ht="15.75" customHeight="1">
      <c r="A60" s="35" t="s">
        <v>294</v>
      </c>
      <c r="E60" s="35" t="s">
        <v>172</v>
      </c>
    </row>
    <row r="62" spans="1:5" ht="15.75" customHeight="1">
      <c r="A62" s="35" t="s">
        <v>192</v>
      </c>
    </row>
    <row r="63" spans="1:5" ht="15.75" customHeight="1">
      <c r="A63" t="s">
        <v>163</v>
      </c>
      <c r="E63" s="35" t="s">
        <v>172</v>
      </c>
    </row>
    <row r="65" spans="1:8" ht="15.75" customHeight="1">
      <c r="A65" t="s">
        <v>164</v>
      </c>
    </row>
    <row r="66" spans="1:8" ht="15.75" customHeight="1">
      <c r="A66" s="35" t="s">
        <v>193</v>
      </c>
      <c r="E66" s="35" t="s">
        <v>172</v>
      </c>
    </row>
    <row r="68" spans="1:8" ht="15.75" customHeight="1">
      <c r="A68" s="37" t="s">
        <v>165</v>
      </c>
      <c r="B68" s="37"/>
      <c r="C68" s="37"/>
      <c r="D68" s="37"/>
      <c r="E68" s="37"/>
      <c r="F68" s="37"/>
      <c r="G68" s="37"/>
      <c r="H68" s="37"/>
    </row>
    <row r="69" spans="1:8" ht="15.75" customHeight="1">
      <c r="A69" s="35" t="s">
        <v>194</v>
      </c>
      <c r="E69" s="35" t="s">
        <v>172</v>
      </c>
      <c r="F69" s="35" t="s">
        <v>195</v>
      </c>
    </row>
    <row r="71" spans="1:8" ht="15.75" customHeight="1">
      <c r="A71" s="35" t="s">
        <v>196</v>
      </c>
      <c r="E71" s="35" t="s">
        <v>172</v>
      </c>
      <c r="F71" s="35" t="s">
        <v>197</v>
      </c>
    </row>
    <row r="73" spans="1:8" ht="15.75" customHeight="1">
      <c r="A73" s="35" t="s">
        <v>198</v>
      </c>
      <c r="E73" s="35" t="s">
        <v>172</v>
      </c>
      <c r="F73" s="35" t="s">
        <v>199</v>
      </c>
    </row>
    <row r="75" spans="1:8" ht="15.75" customHeight="1">
      <c r="A75" s="35" t="s">
        <v>200</v>
      </c>
    </row>
    <row r="76" spans="1:8" ht="15.75" customHeight="1">
      <c r="A76" t="s">
        <v>166</v>
      </c>
      <c r="E76" s="35" t="s">
        <v>172</v>
      </c>
      <c r="F76" s="35" t="s">
        <v>203</v>
      </c>
    </row>
    <row r="78" spans="1:8" ht="15.75" customHeight="1">
      <c r="A78" s="35" t="s">
        <v>202</v>
      </c>
    </row>
    <row r="79" spans="1:8" ht="15.75" customHeight="1">
      <c r="A79" t="s">
        <v>167</v>
      </c>
      <c r="E79" s="35" t="s">
        <v>172</v>
      </c>
      <c r="F79" s="35" t="s">
        <v>201</v>
      </c>
    </row>
    <row r="80" spans="1:8" ht="15.75" customHeight="1">
      <c r="A80" t="s">
        <v>168</v>
      </c>
    </row>
    <row r="82" spans="1:6" ht="15.75" customHeight="1">
      <c r="A82" s="35" t="s">
        <v>204</v>
      </c>
      <c r="E82" s="35" t="s">
        <v>172</v>
      </c>
      <c r="F82" s="35" t="s">
        <v>205</v>
      </c>
    </row>
    <row r="84" spans="1:6" ht="15.75" customHeight="1">
      <c r="A84" t="s">
        <v>169</v>
      </c>
    </row>
    <row r="85" spans="1:6" ht="15.75" customHeight="1">
      <c r="A85" s="35" t="s">
        <v>206</v>
      </c>
    </row>
    <row r="87" spans="1:6" ht="15.75" customHeight="1">
      <c r="A87" s="35" t="s">
        <v>173</v>
      </c>
    </row>
    <row r="88" spans="1:6" ht="15.75" customHeight="1">
      <c r="A88" s="35" t="s">
        <v>207</v>
      </c>
    </row>
  </sheetData>
  <mergeCells count="2">
    <mergeCell ref="A46:H46"/>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J43"/>
  <sheetViews>
    <sheetView view="pageBreakPreview" zoomScale="120" zoomScaleNormal="142" zoomScaleSheetLayoutView="120" workbookViewId="0">
      <selection activeCell="A7" sqref="A7:D7"/>
    </sheetView>
  </sheetViews>
  <sheetFormatPr defaultRowHeight="12.75"/>
  <cols>
    <col min="1" max="1" width="9" customWidth="1"/>
    <col min="2" max="2" width="10.140625" bestFit="1" customWidth="1"/>
    <col min="5" max="5" width="6.140625" customWidth="1"/>
    <col min="9" max="9" width="9.28515625" customWidth="1"/>
    <col min="10" max="10" width="12.28515625" customWidth="1"/>
    <col min="12" max="12" width="0" hidden="1" customWidth="1"/>
  </cols>
  <sheetData>
    <row r="1" spans="1:10">
      <c r="A1" s="110" t="s">
        <v>233</v>
      </c>
      <c r="B1" s="110"/>
      <c r="C1" s="110"/>
      <c r="D1" s="110"/>
      <c r="E1" s="110"/>
      <c r="F1" s="110"/>
      <c r="G1" s="110"/>
      <c r="H1" s="110"/>
      <c r="I1" s="110"/>
      <c r="J1" s="110"/>
    </row>
    <row r="2" spans="1:10">
      <c r="A2" s="110"/>
      <c r="B2" s="110"/>
      <c r="C2" s="110"/>
      <c r="D2" s="110"/>
      <c r="E2" s="110"/>
      <c r="F2" s="110"/>
      <c r="G2" s="110"/>
      <c r="H2" s="110"/>
      <c r="I2" s="110"/>
      <c r="J2" s="110"/>
    </row>
    <row r="4" spans="1:10" ht="18">
      <c r="A4" s="112" t="s">
        <v>111</v>
      </c>
      <c r="B4" s="112"/>
      <c r="C4" s="112"/>
      <c r="D4" s="112"/>
      <c r="E4" s="112"/>
      <c r="F4" s="112"/>
      <c r="G4" s="112"/>
      <c r="H4" s="112"/>
      <c r="I4" s="112"/>
      <c r="J4" s="112"/>
    </row>
    <row r="5" spans="1:10">
      <c r="A5" s="113" t="s">
        <v>291</v>
      </c>
      <c r="B5" s="113"/>
      <c r="C5" s="113"/>
      <c r="D5" s="113"/>
      <c r="E5" s="113"/>
      <c r="F5" s="113"/>
      <c r="G5" s="113"/>
      <c r="H5" s="113"/>
      <c r="I5" s="113"/>
      <c r="J5" s="113"/>
    </row>
    <row r="6" spans="1:10">
      <c r="A6" s="113" t="s">
        <v>292</v>
      </c>
      <c r="B6" s="113"/>
      <c r="C6" s="113"/>
      <c r="D6" s="113"/>
      <c r="E6" s="113"/>
      <c r="F6" s="113"/>
      <c r="G6" s="113"/>
      <c r="H6" s="113"/>
      <c r="I6" s="113"/>
      <c r="J6" s="113"/>
    </row>
    <row r="7" spans="1:10">
      <c r="A7" s="94" t="s">
        <v>23</v>
      </c>
      <c r="B7" s="94"/>
      <c r="C7" s="94"/>
      <c r="D7" s="94"/>
      <c r="E7" s="62" t="str">
        <f>'Electronic Worksheet'!F26</f>
        <v xml:space="preserve"> </v>
      </c>
      <c r="F7" s="62"/>
      <c r="G7" s="62"/>
      <c r="H7" s="62"/>
      <c r="I7" s="62"/>
      <c r="J7" s="62"/>
    </row>
    <row r="8" spans="1:10">
      <c r="A8" s="94" t="s">
        <v>24</v>
      </c>
      <c r="B8" s="94"/>
      <c r="C8" s="94"/>
      <c r="D8" s="94"/>
      <c r="E8" s="62">
        <f>'Electronic Worksheet'!F27</f>
        <v>0</v>
      </c>
      <c r="F8" s="62"/>
      <c r="G8" s="62"/>
      <c r="H8" s="62"/>
      <c r="I8" s="62"/>
      <c r="J8" s="62"/>
    </row>
    <row r="9" spans="1:10">
      <c r="A9" s="94" t="s">
        <v>25</v>
      </c>
      <c r="B9" s="94"/>
      <c r="C9" s="94"/>
      <c r="D9" s="94"/>
      <c r="E9" s="229">
        <f>'Electronic Worksheet'!F29</f>
        <v>0</v>
      </c>
      <c r="F9" s="230"/>
      <c r="G9" s="230"/>
      <c r="H9" s="230"/>
      <c r="I9" s="230"/>
      <c r="J9" s="230"/>
    </row>
    <row r="10" spans="1:10">
      <c r="A10" s="94" t="s">
        <v>51</v>
      </c>
      <c r="B10" s="94"/>
      <c r="C10" s="94"/>
      <c r="D10" s="94"/>
      <c r="E10" s="62">
        <f>'Electronic Worksheet'!F28</f>
        <v>0</v>
      </c>
      <c r="F10" s="62"/>
      <c r="G10" s="62"/>
      <c r="H10" s="62"/>
      <c r="I10" s="62"/>
      <c r="J10" s="62"/>
    </row>
    <row r="11" spans="1:10" ht="26.25" customHeight="1">
      <c r="A11" s="115" t="s">
        <v>106</v>
      </c>
      <c r="B11" s="116"/>
      <c r="C11" s="116"/>
      <c r="D11" s="116"/>
      <c r="E11" s="116"/>
      <c r="F11" s="116"/>
      <c r="G11" s="116"/>
      <c r="H11" s="116"/>
      <c r="I11" s="117"/>
      <c r="J11" s="28">
        <f>'Electronic Worksheet'!K23</f>
        <v>0</v>
      </c>
    </row>
    <row r="12" spans="1:10" ht="14.25">
      <c r="A12" s="94" t="s">
        <v>215</v>
      </c>
      <c r="B12" s="94"/>
      <c r="C12" s="94"/>
      <c r="D12" s="94"/>
      <c r="E12" s="94"/>
      <c r="F12" s="94"/>
      <c r="G12" s="94"/>
      <c r="H12" s="94"/>
      <c r="I12" s="94"/>
      <c r="J12" s="21">
        <f>'Electronic Worksheet'!K42</f>
        <v>0</v>
      </c>
    </row>
    <row r="13" spans="1:10" ht="14.25">
      <c r="A13" s="124" t="s">
        <v>216</v>
      </c>
      <c r="B13" s="94"/>
      <c r="C13" s="94"/>
      <c r="D13" s="94"/>
      <c r="E13" s="94"/>
      <c r="F13" s="94"/>
      <c r="G13" s="94"/>
      <c r="H13" s="94"/>
      <c r="I13" s="94"/>
      <c r="J13" s="20">
        <f>SUM(J11+J12)</f>
        <v>0</v>
      </c>
    </row>
    <row r="14" spans="1:10" ht="12.75" customHeight="1">
      <c r="A14" s="125" t="s">
        <v>265</v>
      </c>
      <c r="B14" s="96"/>
      <c r="C14" s="96"/>
      <c r="D14" s="96"/>
      <c r="E14" s="96"/>
      <c r="F14" s="96"/>
      <c r="G14" s="96"/>
      <c r="H14" s="96"/>
      <c r="I14" s="126"/>
      <c r="J14" s="40">
        <v>75000</v>
      </c>
    </row>
    <row r="15" spans="1:10" ht="14.25">
      <c r="A15" s="125" t="s">
        <v>266</v>
      </c>
      <c r="B15" s="212"/>
      <c r="C15" s="212"/>
      <c r="D15" s="212"/>
      <c r="E15" s="212"/>
      <c r="F15" s="212"/>
      <c r="G15" s="212"/>
      <c r="H15" s="212"/>
      <c r="I15" s="213"/>
      <c r="J15" s="20">
        <f>SUM(J13-J14)</f>
        <v>-75000</v>
      </c>
    </row>
    <row r="16" spans="1:10">
      <c r="A16" s="97"/>
      <c r="B16" s="98"/>
      <c r="C16" s="98"/>
      <c r="D16" s="98"/>
      <c r="E16" s="98"/>
      <c r="F16" s="98"/>
      <c r="G16" s="98"/>
      <c r="H16" s="98"/>
      <c r="I16" s="98"/>
      <c r="J16" s="184"/>
    </row>
    <row r="17" spans="1:10">
      <c r="A17" s="226" t="s">
        <v>236</v>
      </c>
      <c r="B17" s="227"/>
      <c r="C17" s="227"/>
      <c r="D17" s="227"/>
      <c r="E17" s="227"/>
      <c r="F17" s="227"/>
      <c r="G17" s="227"/>
      <c r="H17" s="227"/>
      <c r="I17" s="227"/>
      <c r="J17" s="228"/>
    </row>
    <row r="18" spans="1:10" ht="12.75" customHeight="1">
      <c r="A18" s="166" t="s">
        <v>267</v>
      </c>
      <c r="B18" s="188"/>
      <c r="C18" s="188"/>
      <c r="D18" s="188"/>
      <c r="E18" s="189"/>
      <c r="F18" s="190" t="s">
        <v>62</v>
      </c>
      <c r="G18" s="191"/>
      <c r="H18" s="191"/>
      <c r="I18" s="192"/>
      <c r="J18" s="143">
        <v>0</v>
      </c>
    </row>
    <row r="19" spans="1:10">
      <c r="A19" s="204"/>
      <c r="B19" s="205"/>
      <c r="C19" s="205"/>
      <c r="D19" s="205"/>
      <c r="E19" s="206"/>
      <c r="F19" s="193"/>
      <c r="G19" s="194"/>
      <c r="H19" s="194"/>
      <c r="I19" s="195"/>
      <c r="J19" s="145"/>
    </row>
    <row r="20" spans="1:10" ht="31.5" customHeight="1">
      <c r="A20" s="166" t="s">
        <v>280</v>
      </c>
      <c r="B20" s="188"/>
      <c r="C20" s="188"/>
      <c r="D20" s="188"/>
      <c r="E20" s="189"/>
      <c r="F20" s="166" t="s">
        <v>268</v>
      </c>
      <c r="G20" s="188"/>
      <c r="H20" s="188"/>
      <c r="I20" s="189"/>
      <c r="J20" s="23">
        <f>ROUND(IF(AND(J15&gt;300000,J15&lt;700001),(J15-300000)*0.05,0),0)</f>
        <v>0</v>
      </c>
    </row>
    <row r="21" spans="1:10" ht="41.25" customHeight="1">
      <c r="A21" s="179" t="s">
        <v>281</v>
      </c>
      <c r="B21" s="180"/>
      <c r="C21" s="180"/>
      <c r="D21" s="180"/>
      <c r="E21" s="181"/>
      <c r="F21" s="220" t="s">
        <v>282</v>
      </c>
      <c r="G21" s="221"/>
      <c r="H21" s="221"/>
      <c r="I21" s="222"/>
      <c r="J21" s="23">
        <f>ROUND(IF(AND(J15&gt;700000,J15&lt;1000001),((J15-700000)*0.1)+20000,0),0)</f>
        <v>0</v>
      </c>
    </row>
    <row r="22" spans="1:10" ht="45" customHeight="1">
      <c r="A22" s="220" t="s">
        <v>284</v>
      </c>
      <c r="B22" s="221"/>
      <c r="C22" s="221"/>
      <c r="D22" s="221"/>
      <c r="E22" s="222"/>
      <c r="F22" s="220" t="s">
        <v>283</v>
      </c>
      <c r="G22" s="221"/>
      <c r="H22" s="221"/>
      <c r="I22" s="222"/>
      <c r="J22" s="23">
        <f>ROUND(IF(AND(J15&gt;1000000,J15&lt;1200001),((J15-1000000)*0.15)+50000,0),0)</f>
        <v>0</v>
      </c>
    </row>
    <row r="23" spans="1:10" ht="42" customHeight="1">
      <c r="A23" s="166" t="s">
        <v>269</v>
      </c>
      <c r="B23" s="188"/>
      <c r="C23" s="188"/>
      <c r="D23" s="188"/>
      <c r="E23" s="189"/>
      <c r="F23" s="223" t="s">
        <v>285</v>
      </c>
      <c r="G23" s="224"/>
      <c r="H23" s="224"/>
      <c r="I23" s="225"/>
      <c r="J23" s="23">
        <f>ROUND(IF(AND(J15&gt;1200000,J15&lt;1500001),((J15-1200000)*0.2)+80000,0),0)</f>
        <v>0</v>
      </c>
    </row>
    <row r="24" spans="1:10" ht="42" customHeight="1">
      <c r="A24" s="218" t="s">
        <v>272</v>
      </c>
      <c r="B24" s="218"/>
      <c r="C24" s="218"/>
      <c r="D24" s="218"/>
      <c r="E24" s="218"/>
      <c r="F24" s="219" t="s">
        <v>286</v>
      </c>
      <c r="G24" s="219"/>
      <c r="H24" s="219"/>
      <c r="I24" s="219"/>
      <c r="J24" s="20">
        <f>ROUND(IF(AND(J15&gt;1500000),((J15-1500000)*0.3)+140000,0),0)</f>
        <v>0</v>
      </c>
    </row>
    <row r="25" spans="1:10">
      <c r="A25" s="7"/>
      <c r="B25" s="7"/>
      <c r="C25" s="7"/>
      <c r="D25" s="7"/>
      <c r="E25" s="7"/>
      <c r="F25" s="7"/>
      <c r="G25" s="7"/>
      <c r="H25" s="7"/>
      <c r="I25" s="7"/>
      <c r="J25" s="7"/>
    </row>
    <row r="26" spans="1:10">
      <c r="A26" s="7"/>
      <c r="B26" s="7"/>
      <c r="C26" s="7"/>
      <c r="D26" s="7"/>
      <c r="E26" s="7"/>
      <c r="F26" s="7"/>
      <c r="G26" s="7"/>
      <c r="H26" s="7"/>
      <c r="I26" s="7"/>
      <c r="J26" s="7"/>
    </row>
    <row r="27" spans="1:10" ht="14.25">
      <c r="A27" s="125" t="s">
        <v>273</v>
      </c>
      <c r="B27" s="212"/>
      <c r="C27" s="212"/>
      <c r="D27" s="212"/>
      <c r="E27" s="212"/>
      <c r="F27" s="212"/>
      <c r="G27" s="212"/>
      <c r="H27" s="212"/>
      <c r="I27" s="213"/>
      <c r="J27" s="20">
        <f>SUM(J20:J24)</f>
        <v>0</v>
      </c>
    </row>
    <row r="28" spans="1:10" ht="14.25">
      <c r="A28" s="125" t="s">
        <v>274</v>
      </c>
      <c r="B28" s="212"/>
      <c r="C28" s="212"/>
      <c r="D28" s="212"/>
      <c r="E28" s="212"/>
      <c r="F28" s="212"/>
      <c r="G28" s="212"/>
      <c r="H28" s="212"/>
      <c r="I28" s="213"/>
      <c r="J28" s="20">
        <f>IF(AND(J15&gt;300000,J15&lt;700001),25000,0)</f>
        <v>0</v>
      </c>
    </row>
    <row r="29" spans="1:10" ht="14.25">
      <c r="A29" s="125" t="s">
        <v>275</v>
      </c>
      <c r="B29" s="212"/>
      <c r="C29" s="212"/>
      <c r="D29" s="212"/>
      <c r="E29" s="212"/>
      <c r="F29" s="212"/>
      <c r="G29" s="212"/>
      <c r="H29" s="212"/>
      <c r="I29" s="213"/>
      <c r="J29" s="20">
        <f>IF(J27&gt;J28,J27-J28,0)</f>
        <v>0</v>
      </c>
    </row>
    <row r="30" spans="1:10" ht="14.25">
      <c r="A30" s="68" t="s">
        <v>276</v>
      </c>
      <c r="B30" s="96"/>
      <c r="C30" s="96"/>
      <c r="D30" s="96"/>
      <c r="E30" s="96"/>
      <c r="F30" s="96"/>
      <c r="G30" s="96"/>
      <c r="H30" s="96"/>
      <c r="I30" s="126"/>
      <c r="J30" s="20">
        <f>ROUND(PRODUCT(J29*0.04),0)</f>
        <v>0</v>
      </c>
    </row>
    <row r="31" spans="1:10" ht="14.25">
      <c r="A31" s="125" t="s">
        <v>277</v>
      </c>
      <c r="B31" s="212"/>
      <c r="C31" s="212"/>
      <c r="D31" s="212"/>
      <c r="E31" s="212"/>
      <c r="F31" s="212"/>
      <c r="G31" s="212"/>
      <c r="H31" s="212"/>
      <c r="I31" s="213"/>
      <c r="J31" s="20">
        <f>J29+J30</f>
        <v>0</v>
      </c>
    </row>
    <row r="32" spans="1:10" ht="14.25">
      <c r="A32" s="97" t="s">
        <v>278</v>
      </c>
      <c r="B32" s="98"/>
      <c r="C32" s="98"/>
      <c r="D32" s="98"/>
      <c r="E32" s="98"/>
      <c r="F32" s="99"/>
      <c r="G32" s="68" t="s">
        <v>293</v>
      </c>
      <c r="H32" s="96"/>
      <c r="I32" s="126"/>
      <c r="J32" s="24">
        <f>'Electronic Worksheet'!S3+'Electronic Worksheet'!S4+'Electronic Worksheet'!S5+'Electronic Worksheet'!S6+'Electronic Worksheet'!S7+'Electronic Worksheet'!S8+'Electronic Worksheet'!S9+'Electronic Worksheet'!S10+'Electronic Worksheet'!S11</f>
        <v>0</v>
      </c>
    </row>
    <row r="33" spans="1:10" ht="14.25">
      <c r="A33" s="174"/>
      <c r="B33" s="207"/>
      <c r="C33" s="207"/>
      <c r="D33" s="207"/>
      <c r="E33" s="207"/>
      <c r="F33" s="214"/>
      <c r="G33" s="215">
        <v>45658</v>
      </c>
      <c r="H33" s="94"/>
      <c r="I33" s="94"/>
      <c r="J33" s="24">
        <f>'Electronic Worksheet'!S12</f>
        <v>0</v>
      </c>
    </row>
    <row r="34" spans="1:10" ht="14.25">
      <c r="A34" s="174"/>
      <c r="B34" s="207"/>
      <c r="C34" s="207"/>
      <c r="D34" s="207"/>
      <c r="E34" s="207"/>
      <c r="F34" s="214"/>
      <c r="G34" s="215">
        <v>45689</v>
      </c>
      <c r="H34" s="94"/>
      <c r="I34" s="94"/>
      <c r="J34" s="25">
        <f>'Electronic Worksheet'!S13</f>
        <v>0</v>
      </c>
    </row>
    <row r="35" spans="1:10" ht="14.25">
      <c r="A35" s="107"/>
      <c r="B35" s="108"/>
      <c r="C35" s="108"/>
      <c r="D35" s="108"/>
      <c r="E35" s="108"/>
      <c r="F35" s="109"/>
      <c r="G35" s="215">
        <v>45717</v>
      </c>
      <c r="H35" s="94"/>
      <c r="I35" s="94"/>
      <c r="J35" s="25">
        <f>'Electronic Worksheet'!S14</f>
        <v>0</v>
      </c>
    </row>
    <row r="36" spans="1:10" ht="14.25">
      <c r="A36" s="94" t="s">
        <v>279</v>
      </c>
      <c r="B36" s="94"/>
      <c r="C36" s="94"/>
      <c r="D36" s="94"/>
      <c r="E36" s="94"/>
      <c r="F36" s="94"/>
      <c r="G36" s="94"/>
      <c r="H36" s="94"/>
      <c r="I36" s="94"/>
      <c r="J36" s="25">
        <f>J31-(J32+J33+J34+J35)</f>
        <v>0</v>
      </c>
    </row>
    <row r="37" spans="1:10">
      <c r="A37" s="7"/>
      <c r="B37" s="7"/>
      <c r="C37" s="7"/>
      <c r="D37" s="7"/>
      <c r="E37" s="7"/>
      <c r="F37" s="7"/>
      <c r="G37" s="7"/>
      <c r="H37" s="7"/>
      <c r="I37" s="7"/>
      <c r="J37" s="7"/>
    </row>
    <row r="38" spans="1:10">
      <c r="A38" s="7"/>
      <c r="B38" s="7"/>
      <c r="C38" s="7"/>
      <c r="D38" s="7"/>
      <c r="E38" s="7"/>
      <c r="F38" s="7"/>
      <c r="G38" s="7"/>
      <c r="H38" s="7"/>
      <c r="I38" s="7"/>
      <c r="J38" s="7"/>
    </row>
    <row r="39" spans="1:10">
      <c r="A39" s="27"/>
      <c r="B39" s="27"/>
      <c r="C39" s="27"/>
      <c r="D39" s="27"/>
      <c r="E39" s="27"/>
      <c r="F39" s="27"/>
      <c r="G39" s="27"/>
      <c r="H39" s="27"/>
      <c r="I39" s="27"/>
      <c r="J39" s="27"/>
    </row>
    <row r="40" spans="1:10">
      <c r="A40" s="26" t="s">
        <v>63</v>
      </c>
      <c r="B40" s="7" t="s">
        <v>113</v>
      </c>
      <c r="C40" s="7"/>
      <c r="D40" s="7"/>
      <c r="E40" s="7"/>
      <c r="F40" s="7"/>
      <c r="G40" s="26" t="s">
        <v>65</v>
      </c>
      <c r="H40" s="7"/>
      <c r="I40" s="7"/>
      <c r="J40" s="7"/>
    </row>
    <row r="41" spans="1:10">
      <c r="A41" s="26" t="s">
        <v>64</v>
      </c>
      <c r="B41" s="38">
        <f ca="1">TODAY()</f>
        <v>45630</v>
      </c>
      <c r="C41" s="7"/>
      <c r="D41" s="7"/>
      <c r="E41" s="7"/>
      <c r="F41" s="7"/>
      <c r="G41" s="26" t="s">
        <v>68</v>
      </c>
      <c r="H41" s="129">
        <f>'Electronic Worksheet'!F27</f>
        <v>0</v>
      </c>
      <c r="I41" s="129"/>
      <c r="J41" s="129"/>
    </row>
    <row r="42" spans="1:10">
      <c r="A42" s="26"/>
      <c r="B42" s="7"/>
      <c r="C42" s="7"/>
      <c r="D42" s="7"/>
      <c r="E42" s="7"/>
      <c r="F42" s="7"/>
      <c r="G42" s="26"/>
      <c r="H42" s="7"/>
      <c r="I42" s="7"/>
      <c r="J42" s="7"/>
    </row>
    <row r="43" spans="1:10">
      <c r="A43" s="26"/>
      <c r="B43" s="7"/>
      <c r="C43" s="7"/>
      <c r="D43" s="7"/>
      <c r="E43" s="7"/>
      <c r="F43" s="7"/>
      <c r="G43" s="26"/>
      <c r="H43" s="7"/>
      <c r="I43" s="7"/>
      <c r="J43" s="7"/>
    </row>
  </sheetData>
  <sheetProtection password="C934" sheet="1" objects="1" scenarios="1"/>
  <mergeCells count="44">
    <mergeCell ref="A1:J2"/>
    <mergeCell ref="A4:J4"/>
    <mergeCell ref="A5:J5"/>
    <mergeCell ref="A6:J6"/>
    <mergeCell ref="A7:D7"/>
    <mergeCell ref="E7:J7"/>
    <mergeCell ref="A16:J16"/>
    <mergeCell ref="A8:D8"/>
    <mergeCell ref="E8:J8"/>
    <mergeCell ref="A9:D9"/>
    <mergeCell ref="E9:J9"/>
    <mergeCell ref="A10:D10"/>
    <mergeCell ref="E10:J10"/>
    <mergeCell ref="A11:I11"/>
    <mergeCell ref="A12:I12"/>
    <mergeCell ref="A13:I13"/>
    <mergeCell ref="A14:I14"/>
    <mergeCell ref="A15:I15"/>
    <mergeCell ref="A17:J17"/>
    <mergeCell ref="A18:E19"/>
    <mergeCell ref="F18:I19"/>
    <mergeCell ref="J18:J19"/>
    <mergeCell ref="A20:E20"/>
    <mergeCell ref="F20:I20"/>
    <mergeCell ref="A21:E21"/>
    <mergeCell ref="F21:I21"/>
    <mergeCell ref="A22:E22"/>
    <mergeCell ref="F22:I22"/>
    <mergeCell ref="A23:E23"/>
    <mergeCell ref="F23:I23"/>
    <mergeCell ref="H41:J41"/>
    <mergeCell ref="A29:I29"/>
    <mergeCell ref="A30:I30"/>
    <mergeCell ref="A31:I31"/>
    <mergeCell ref="A32:F35"/>
    <mergeCell ref="G32:I32"/>
    <mergeCell ref="G33:I33"/>
    <mergeCell ref="G34:I34"/>
    <mergeCell ref="G35:I35"/>
    <mergeCell ref="A24:E24"/>
    <mergeCell ref="F24:I24"/>
    <mergeCell ref="A27:I27"/>
    <mergeCell ref="A28:I28"/>
    <mergeCell ref="A36:I36"/>
  </mergeCells>
  <pageMargins left="0.7" right="0.7" top="0.75" bottom="0.75" header="0.3" footer="0.3"/>
  <pageSetup scale="93"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Electronic Worksheet</vt:lpstr>
      <vt:lpstr>Tax Old Slab Rate</vt:lpstr>
      <vt:lpstr>Form 12C</vt:lpstr>
      <vt:lpstr>Tax New Slab Rate</vt:lpstr>
      <vt:lpstr>'Electronic Worksheet'!OLE_LINK1</vt:lpstr>
      <vt:lpstr>'Form 12C'!Print_Area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reg_a1c</dc:creator>
  <cp:lastModifiedBy>FINANCE</cp:lastModifiedBy>
  <cp:lastPrinted>2024-11-28T14:01:40Z</cp:lastPrinted>
  <dcterms:created xsi:type="dcterms:W3CDTF">2009-11-30T06:18:22Z</dcterms:created>
  <dcterms:modified xsi:type="dcterms:W3CDTF">2024-12-04T10:15:11Z</dcterms:modified>
</cp:coreProperties>
</file>